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 activeTab="2"/>
  </bookViews>
  <sheets>
    <sheet name="Rekapitulácia stavby" sheetId="1" r:id="rId1"/>
    <sheet name="A. - Zateplenie obvodovéh..." sheetId="2" r:id="rId2"/>
    <sheet name="B. - Výmena otvorových ko..." sheetId="3" r:id="rId3"/>
    <sheet name="C. - Rekonštrukcia a zate..." sheetId="4" r:id="rId4"/>
    <sheet name="D. - Ostatné stavebné práce" sheetId="5" r:id="rId5"/>
  </sheets>
  <definedNames>
    <definedName name="_xlnm._FilterDatabase" localSheetId="1" hidden="1">'A. - Zateplenie obvodovéh...'!$C$127:$K$160</definedName>
    <definedName name="_xlnm._FilterDatabase" localSheetId="2" hidden="1">'B. - Výmena otvorových ko...'!$C$133:$K$171</definedName>
    <definedName name="_xlnm._FilterDatabase" localSheetId="3" hidden="1">'C. - Rekonštrukcia a zate...'!$C$133:$K$185</definedName>
    <definedName name="_xlnm._FilterDatabase" localSheetId="4" hidden="1">'D. - Ostatné stavebné práce'!$C$134:$K$183</definedName>
    <definedName name="_xlnm.Print_Titles" localSheetId="1">'A. - Zateplenie obvodovéh...'!$127:$127</definedName>
    <definedName name="_xlnm.Print_Titles" localSheetId="2">'B. - Výmena otvorových ko...'!$133:$133</definedName>
    <definedName name="_xlnm.Print_Titles" localSheetId="3">'C. - Rekonštrukcia a zate...'!$133:$133</definedName>
    <definedName name="_xlnm.Print_Titles" localSheetId="4">'D. - Ostatné stavebné práce'!$134:$134</definedName>
    <definedName name="_xlnm.Print_Titles" localSheetId="0">'Rekapitulácia stavby'!$92:$92</definedName>
    <definedName name="_xlnm.Print_Area" localSheetId="1">'A. - Zateplenie obvodovéh...'!$C$4:$J$76,'A. - Zateplenie obvodovéh...'!$C$82:$J$105,'A. - Zateplenie obvodovéh...'!$C$111:$K$160</definedName>
    <definedName name="_xlnm.Print_Area" localSheetId="2">'B. - Výmena otvorových ko...'!$C$4:$J$76,'B. - Výmena otvorových ko...'!$C$82:$J$111,'B. - Výmena otvorových ko...'!$C$117:$K$171</definedName>
    <definedName name="_xlnm.Print_Area" localSheetId="3">'C. - Rekonštrukcia a zate...'!$C$4:$J$76,'C. - Rekonštrukcia a zate...'!$C$82:$J$111,'C. - Rekonštrukcia a zate...'!$C$117:$K$185</definedName>
    <definedName name="_xlnm.Print_Area" localSheetId="4">'D. - Ostatné stavebné práce'!$C$4:$J$76,'D. - Ostatné stavebné práce'!$C$82:$J$114,'D. - Ostatné stavebné práce'!$C$120:$K$183</definedName>
    <definedName name="_xlnm.Print_Area" localSheetId="0">'Rekapitulácia stavby'!$D$4:$AO$76,'Rekapitulácia stavby'!$C$82:$AQ$103</definedName>
  </definedNames>
  <calcPr calcId="144525"/>
</workbook>
</file>

<file path=xl/calcChain.xml><?xml version="1.0" encoding="utf-8"?>
<calcChain xmlns="http://schemas.openxmlformats.org/spreadsheetml/2006/main">
  <c r="J39" i="5" l="1"/>
  <c r="J38" i="5"/>
  <c r="AY102" i="1"/>
  <c r="J37" i="5"/>
  <c r="AX102" i="1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T137" i="5"/>
  <c r="R138" i="5"/>
  <c r="R137" i="5"/>
  <c r="P138" i="5"/>
  <c r="P137" i="5"/>
  <c r="J131" i="5"/>
  <c r="F131" i="5"/>
  <c r="F129" i="5"/>
  <c r="E127" i="5"/>
  <c r="J93" i="5"/>
  <c r="F93" i="5"/>
  <c r="F91" i="5"/>
  <c r="E89" i="5"/>
  <c r="J26" i="5"/>
  <c r="E26" i="5"/>
  <c r="J94" i="5" s="1"/>
  <c r="J25" i="5"/>
  <c r="J20" i="5"/>
  <c r="E20" i="5"/>
  <c r="F132" i="5" s="1"/>
  <c r="J19" i="5"/>
  <c r="J129" i="5"/>
  <c r="E7" i="5"/>
  <c r="E85" i="5"/>
  <c r="J41" i="4"/>
  <c r="J40" i="4"/>
  <c r="AY100" i="1" s="1"/>
  <c r="J39" i="4"/>
  <c r="AX100" i="1" s="1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7" i="4"/>
  <c r="BH147" i="4"/>
  <c r="BG147" i="4"/>
  <c r="BE147" i="4"/>
  <c r="T147" i="4"/>
  <c r="T146" i="4"/>
  <c r="R147" i="4"/>
  <c r="R146" i="4"/>
  <c r="P147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J130" i="4"/>
  <c r="F130" i="4"/>
  <c r="F128" i="4"/>
  <c r="E126" i="4"/>
  <c r="J95" i="4"/>
  <c r="F95" i="4"/>
  <c r="F93" i="4"/>
  <c r="E91" i="4"/>
  <c r="J28" i="4"/>
  <c r="E28" i="4"/>
  <c r="J96" i="4"/>
  <c r="J27" i="4"/>
  <c r="J22" i="4"/>
  <c r="E22" i="4"/>
  <c r="F131" i="4"/>
  <c r="J21" i="4"/>
  <c r="J128" i="4"/>
  <c r="E7" i="4"/>
  <c r="E85" i="4" s="1"/>
  <c r="J41" i="3"/>
  <c r="J40" i="3"/>
  <c r="AY99" i="1"/>
  <c r="J39" i="3"/>
  <c r="AX99" i="1"/>
  <c r="BI171" i="3"/>
  <c r="BH171" i="3"/>
  <c r="BG171" i="3"/>
  <c r="BE171" i="3"/>
  <c r="T171" i="3"/>
  <c r="T170" i="3"/>
  <c r="T169" i="3" s="1"/>
  <c r="R171" i="3"/>
  <c r="R170" i="3"/>
  <c r="R169" i="3"/>
  <c r="P171" i="3"/>
  <c r="P170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49" i="3"/>
  <c r="BH149" i="3"/>
  <c r="BG149" i="3"/>
  <c r="BE149" i="3"/>
  <c r="T149" i="3"/>
  <c r="T148" i="3"/>
  <c r="R149" i="3"/>
  <c r="R148" i="3"/>
  <c r="P149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T136" i="3" s="1"/>
  <c r="R137" i="3"/>
  <c r="R136" i="3" s="1"/>
  <c r="P137" i="3"/>
  <c r="P136" i="3" s="1"/>
  <c r="J130" i="3"/>
  <c r="F130" i="3"/>
  <c r="F128" i="3"/>
  <c r="E126" i="3"/>
  <c r="J95" i="3"/>
  <c r="F95" i="3"/>
  <c r="F93" i="3"/>
  <c r="E91" i="3"/>
  <c r="J28" i="3"/>
  <c r="E28" i="3"/>
  <c r="J96" i="3" s="1"/>
  <c r="J27" i="3"/>
  <c r="J22" i="3"/>
  <c r="E22" i="3"/>
  <c r="F131" i="3" s="1"/>
  <c r="J21" i="3"/>
  <c r="J128" i="3"/>
  <c r="E7" i="3"/>
  <c r="E120" i="3"/>
  <c r="J41" i="2"/>
  <c r="J40" i="2"/>
  <c r="AY98" i="1" s="1"/>
  <c r="J39" i="2"/>
  <c r="AX98" i="1"/>
  <c r="BI160" i="2"/>
  <c r="BH160" i="2"/>
  <c r="BG160" i="2"/>
  <c r="BE160" i="2"/>
  <c r="T160" i="2"/>
  <c r="T159" i="2"/>
  <c r="R160" i="2"/>
  <c r="R159" i="2"/>
  <c r="P160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J124" i="2"/>
  <c r="F124" i="2"/>
  <c r="F122" i="2"/>
  <c r="E120" i="2"/>
  <c r="J95" i="2"/>
  <c r="F95" i="2"/>
  <c r="F93" i="2"/>
  <c r="E91" i="2"/>
  <c r="J28" i="2"/>
  <c r="E28" i="2"/>
  <c r="J96" i="2" s="1"/>
  <c r="J27" i="2"/>
  <c r="J22" i="2"/>
  <c r="E22" i="2"/>
  <c r="F96" i="2" s="1"/>
  <c r="J21" i="2"/>
  <c r="J93" i="2"/>
  <c r="E7" i="2"/>
  <c r="E114" i="2"/>
  <c r="L90" i="1"/>
  <c r="AM90" i="1"/>
  <c r="AM89" i="1"/>
  <c r="L89" i="1"/>
  <c r="AM87" i="1"/>
  <c r="L87" i="1"/>
  <c r="L85" i="1"/>
  <c r="L84" i="1"/>
  <c r="BK183" i="5"/>
  <c r="J182" i="5"/>
  <c r="J180" i="5"/>
  <c r="BK178" i="5"/>
  <c r="J177" i="5"/>
  <c r="BK176" i="5"/>
  <c r="BK174" i="5"/>
  <c r="J173" i="5"/>
  <c r="BK170" i="5"/>
  <c r="BK169" i="5"/>
  <c r="J168" i="5"/>
  <c r="BK164" i="5"/>
  <c r="BK163" i="5"/>
  <c r="J157" i="5"/>
  <c r="J156" i="5"/>
  <c r="BK147" i="5"/>
  <c r="BK146" i="5"/>
  <c r="J144" i="5"/>
  <c r="BK143" i="5"/>
  <c r="BK141" i="5"/>
  <c r="BK140" i="5"/>
  <c r="J138" i="5"/>
  <c r="J185" i="4"/>
  <c r="BK181" i="4"/>
  <c r="J177" i="4"/>
  <c r="BK176" i="4"/>
  <c r="J173" i="4"/>
  <c r="J171" i="4"/>
  <c r="BK170" i="4"/>
  <c r="BK164" i="4"/>
  <c r="BK161" i="4"/>
  <c r="J160" i="4"/>
  <c r="BK157" i="4"/>
  <c r="BK153" i="4"/>
  <c r="BK151" i="4"/>
  <c r="J147" i="4"/>
  <c r="BK145" i="4"/>
  <c r="J141" i="4"/>
  <c r="J137" i="4"/>
  <c r="J166" i="3"/>
  <c r="BK164" i="3"/>
  <c r="BK163" i="3"/>
  <c r="BK154" i="3"/>
  <c r="BK153" i="3"/>
  <c r="J149" i="3"/>
  <c r="J145" i="3"/>
  <c r="BK142" i="3"/>
  <c r="J140" i="3"/>
  <c r="J160" i="2"/>
  <c r="BK158" i="2"/>
  <c r="BK155" i="2"/>
  <c r="BK153" i="2"/>
  <c r="J152" i="2"/>
  <c r="J150" i="2"/>
  <c r="J149" i="2"/>
  <c r="BK146" i="2"/>
  <c r="BK143" i="2"/>
  <c r="BK142" i="2"/>
  <c r="BK140" i="2"/>
  <c r="J138" i="2"/>
  <c r="J137" i="2"/>
  <c r="J135" i="2"/>
  <c r="BK134" i="2"/>
  <c r="J133" i="2"/>
  <c r="J132" i="2"/>
  <c r="J181" i="5"/>
  <c r="BK180" i="5"/>
  <c r="BK177" i="5"/>
  <c r="BK175" i="5"/>
  <c r="J174" i="5"/>
  <c r="BK173" i="5"/>
  <c r="J170" i="5"/>
  <c r="J169" i="5"/>
  <c r="BK165" i="5"/>
  <c r="J161" i="5"/>
  <c r="J160" i="5"/>
  <c r="BK156" i="5"/>
  <c r="BK154" i="5"/>
  <c r="BK153" i="5"/>
  <c r="BK152" i="5"/>
  <c r="BK151" i="5"/>
  <c r="J146" i="5"/>
  <c r="J143" i="5"/>
  <c r="BK142" i="5"/>
  <c r="J141" i="5"/>
  <c r="BK184" i="4"/>
  <c r="BK183" i="4"/>
  <c r="J181" i="4"/>
  <c r="J179" i="4"/>
  <c r="BK175" i="4"/>
  <c r="J172" i="4"/>
  <c r="J167" i="4"/>
  <c r="BK166" i="4"/>
  <c r="BK165" i="4"/>
  <c r="J164" i="4"/>
  <c r="J163" i="4"/>
  <c r="J161" i="4"/>
  <c r="BK158" i="4"/>
  <c r="J157" i="4"/>
  <c r="BK156" i="4"/>
  <c r="J155" i="4"/>
  <c r="J154" i="4"/>
  <c r="J153" i="4"/>
  <c r="BK152" i="4"/>
  <c r="J151" i="4"/>
  <c r="J144" i="4"/>
  <c r="J143" i="4"/>
  <c r="BK142" i="4"/>
  <c r="BK141" i="4"/>
  <c r="J140" i="4"/>
  <c r="J139" i="4"/>
  <c r="BK138" i="4"/>
  <c r="J171" i="3"/>
  <c r="BK168" i="3"/>
  <c r="BK167" i="3"/>
  <c r="BK165" i="3"/>
  <c r="J164" i="3"/>
  <c r="J163" i="3"/>
  <c r="J162" i="3"/>
  <c r="J160" i="3"/>
  <c r="BK159" i="3"/>
  <c r="BK157" i="3"/>
  <c r="J155" i="3"/>
  <c r="BK149" i="3"/>
  <c r="BK147" i="3"/>
  <c r="BK145" i="3"/>
  <c r="BK144" i="3"/>
  <c r="J141" i="3"/>
  <c r="J139" i="3"/>
  <c r="J158" i="2"/>
  <c r="J157" i="2"/>
  <c r="BK156" i="2"/>
  <c r="BK154" i="2"/>
  <c r="BK152" i="2"/>
  <c r="J151" i="2"/>
  <c r="BK150" i="2"/>
  <c r="BK148" i="2"/>
  <c r="J147" i="2"/>
  <c r="J146" i="2"/>
  <c r="J144" i="2"/>
  <c r="J142" i="2"/>
  <c r="BK141" i="2"/>
  <c r="J140" i="2"/>
  <c r="BK139" i="2"/>
  <c r="J136" i="2"/>
  <c r="J134" i="2"/>
  <c r="BK133" i="2"/>
  <c r="J131" i="2"/>
  <c r="BK145" i="5"/>
  <c r="BK185" i="4"/>
  <c r="J184" i="4"/>
  <c r="BK182" i="4"/>
  <c r="BK180" i="4"/>
  <c r="BK178" i="4"/>
  <c r="J176" i="4"/>
  <c r="J175" i="4"/>
  <c r="BK171" i="4"/>
  <c r="BK159" i="4"/>
  <c r="J158" i="4"/>
  <c r="BK155" i="4"/>
  <c r="J152" i="4"/>
  <c r="BK147" i="4"/>
  <c r="BK144" i="4"/>
  <c r="BK143" i="4"/>
  <c r="BK140" i="4"/>
  <c r="BK139" i="4"/>
  <c r="J138" i="4"/>
  <c r="BK171" i="3"/>
  <c r="BK161" i="3"/>
  <c r="BK158" i="3"/>
  <c r="BK155" i="3"/>
  <c r="J147" i="3"/>
  <c r="BK146" i="3"/>
  <c r="J144" i="3"/>
  <c r="J143" i="3"/>
  <c r="J142" i="3"/>
  <c r="BK141" i="3"/>
  <c r="BK137" i="3"/>
  <c r="BK160" i="2"/>
  <c r="J156" i="2"/>
  <c r="J155" i="2"/>
  <c r="J154" i="2"/>
  <c r="BK149" i="2"/>
  <c r="BK147" i="2"/>
  <c r="J143" i="2"/>
  <c r="J139" i="2"/>
  <c r="BK138" i="2"/>
  <c r="J183" i="5"/>
  <c r="BK182" i="5"/>
  <c r="BK181" i="5"/>
  <c r="J178" i="5"/>
  <c r="J176" i="5"/>
  <c r="J175" i="5"/>
  <c r="BK168" i="5"/>
  <c r="J165" i="5"/>
  <c r="J164" i="5"/>
  <c r="J163" i="5"/>
  <c r="BK161" i="5"/>
  <c r="BK160" i="5"/>
  <c r="BK157" i="5"/>
  <c r="J154" i="5"/>
  <c r="J153" i="5"/>
  <c r="J152" i="5"/>
  <c r="J151" i="5"/>
  <c r="J147" i="5"/>
  <c r="J145" i="5"/>
  <c r="BK144" i="5"/>
  <c r="J142" i="5"/>
  <c r="J140" i="5"/>
  <c r="BK138" i="5"/>
  <c r="J183" i="4"/>
  <c r="J182" i="4"/>
  <c r="J180" i="4"/>
  <c r="BK179" i="4"/>
  <c r="J178" i="4"/>
  <c r="BK177" i="4"/>
  <c r="BK173" i="4"/>
  <c r="BK172" i="4"/>
  <c r="J170" i="4"/>
  <c r="BK167" i="4"/>
  <c r="J166" i="4"/>
  <c r="J165" i="4"/>
  <c r="BK163" i="4"/>
  <c r="BK160" i="4"/>
  <c r="J159" i="4"/>
  <c r="J156" i="4"/>
  <c r="BK154" i="4"/>
  <c r="J145" i="4"/>
  <c r="J142" i="4"/>
  <c r="BK137" i="4"/>
  <c r="J168" i="3"/>
  <c r="J167" i="3"/>
  <c r="BK166" i="3"/>
  <c r="J165" i="3"/>
  <c r="BK162" i="3"/>
  <c r="J161" i="3"/>
  <c r="BK160" i="3"/>
  <c r="J159" i="3"/>
  <c r="J158" i="3"/>
  <c r="J157" i="3"/>
  <c r="J154" i="3"/>
  <c r="J153" i="3"/>
  <c r="J146" i="3"/>
  <c r="BK143" i="3"/>
  <c r="BK140" i="3"/>
  <c r="BK139" i="3"/>
  <c r="J137" i="3"/>
  <c r="BK157" i="2"/>
  <c r="J153" i="2"/>
  <c r="BK151" i="2"/>
  <c r="J148" i="2"/>
  <c r="BK144" i="2"/>
  <c r="J141" i="2"/>
  <c r="BK137" i="2"/>
  <c r="BK136" i="2"/>
  <c r="BK135" i="2"/>
  <c r="BK132" i="2"/>
  <c r="BK131" i="2"/>
  <c r="AS101" i="1"/>
  <c r="AS97" i="1"/>
  <c r="T130" i="2" l="1"/>
  <c r="P145" i="2"/>
  <c r="T138" i="3"/>
  <c r="T135" i="3"/>
  <c r="T152" i="3"/>
  <c r="BK156" i="3"/>
  <c r="J156" i="3"/>
  <c r="J108" i="3"/>
  <c r="R136" i="4"/>
  <c r="R135" i="4" s="1"/>
  <c r="T150" i="4"/>
  <c r="P162" i="4"/>
  <c r="BK169" i="4"/>
  <c r="BK174" i="4"/>
  <c r="J174" i="4"/>
  <c r="J110" i="4"/>
  <c r="P155" i="5"/>
  <c r="R130" i="2"/>
  <c r="T145" i="2"/>
  <c r="BK138" i="3"/>
  <c r="J138" i="3" s="1"/>
  <c r="J103" i="3" s="1"/>
  <c r="R152" i="3"/>
  <c r="P156" i="3"/>
  <c r="P136" i="4"/>
  <c r="P135" i="4" s="1"/>
  <c r="P150" i="4"/>
  <c r="P149" i="4"/>
  <c r="T162" i="4"/>
  <c r="T169" i="4"/>
  <c r="R174" i="4"/>
  <c r="R155" i="5"/>
  <c r="BK130" i="2"/>
  <c r="J130" i="2" s="1"/>
  <c r="J102" i="2" s="1"/>
  <c r="BK145" i="2"/>
  <c r="J145" i="2" s="1"/>
  <c r="J103" i="2" s="1"/>
  <c r="R138" i="3"/>
  <c r="R135" i="3"/>
  <c r="BK152" i="3"/>
  <c r="J152" i="3" s="1"/>
  <c r="J107" i="3" s="1"/>
  <c r="T156" i="3"/>
  <c r="BK150" i="4"/>
  <c r="BK149" i="4" s="1"/>
  <c r="BK162" i="4"/>
  <c r="J162" i="4"/>
  <c r="J107" i="4" s="1"/>
  <c r="R169" i="4"/>
  <c r="R168" i="4"/>
  <c r="P174" i="4"/>
  <c r="BK139" i="5"/>
  <c r="J139" i="5" s="1"/>
  <c r="J101" i="5" s="1"/>
  <c r="R139" i="5"/>
  <c r="R136" i="5" s="1"/>
  <c r="T155" i="5"/>
  <c r="BK159" i="5"/>
  <c r="J159" i="5"/>
  <c r="J107" i="5" s="1"/>
  <c r="P159" i="5"/>
  <c r="R159" i="5"/>
  <c r="T159" i="5"/>
  <c r="BK162" i="5"/>
  <c r="J162" i="5" s="1"/>
  <c r="J108" i="5" s="1"/>
  <c r="P162" i="5"/>
  <c r="R162" i="5"/>
  <c r="T162" i="5"/>
  <c r="BK167" i="5"/>
  <c r="J167" i="5"/>
  <c r="J110" i="5" s="1"/>
  <c r="P167" i="5"/>
  <c r="P166" i="5"/>
  <c r="R167" i="5"/>
  <c r="R166" i="5" s="1"/>
  <c r="T167" i="5"/>
  <c r="T166" i="5"/>
  <c r="BK172" i="5"/>
  <c r="J172" i="5" s="1"/>
  <c r="J112" i="5" s="1"/>
  <c r="P172" i="5"/>
  <c r="R172" i="5"/>
  <c r="T172" i="5"/>
  <c r="BK179" i="5"/>
  <c r="J179" i="5"/>
  <c r="J113" i="5"/>
  <c r="P179" i="5"/>
  <c r="R179" i="5"/>
  <c r="P130" i="2"/>
  <c r="P129" i="2"/>
  <c r="P128" i="2" s="1"/>
  <c r="AU98" i="1" s="1"/>
  <c r="R145" i="2"/>
  <c r="P138" i="3"/>
  <c r="P135" i="3" s="1"/>
  <c r="P152" i="3"/>
  <c r="P151" i="3" s="1"/>
  <c r="P150" i="3" s="1"/>
  <c r="R156" i="3"/>
  <c r="BK136" i="4"/>
  <c r="J136" i="4" s="1"/>
  <c r="J102" i="4" s="1"/>
  <c r="T136" i="4"/>
  <c r="T135" i="4"/>
  <c r="R150" i="4"/>
  <c r="R149" i="4" s="1"/>
  <c r="R148" i="4" s="1"/>
  <c r="R162" i="4"/>
  <c r="P169" i="4"/>
  <c r="P168" i="4" s="1"/>
  <c r="T174" i="4"/>
  <c r="P139" i="5"/>
  <c r="P136" i="5" s="1"/>
  <c r="T139" i="5"/>
  <c r="T136" i="5"/>
  <c r="BK150" i="5"/>
  <c r="J150" i="5" s="1"/>
  <c r="J104" i="5" s="1"/>
  <c r="P150" i="5"/>
  <c r="P149" i="5"/>
  <c r="R150" i="5"/>
  <c r="R149" i="5" s="1"/>
  <c r="T150" i="5"/>
  <c r="T149" i="5"/>
  <c r="BK155" i="5"/>
  <c r="J155" i="5" s="1"/>
  <c r="J105" i="5" s="1"/>
  <c r="T179" i="5"/>
  <c r="E85" i="2"/>
  <c r="J122" i="2"/>
  <c r="J125" i="2"/>
  <c r="BF131" i="2"/>
  <c r="BF134" i="2"/>
  <c r="BF140" i="2"/>
  <c r="BF142" i="2"/>
  <c r="BF143" i="2"/>
  <c r="BF147" i="2"/>
  <c r="BF148" i="2"/>
  <c r="BF152" i="2"/>
  <c r="E85" i="3"/>
  <c r="F96" i="3"/>
  <c r="BF145" i="3"/>
  <c r="BF153" i="3"/>
  <c r="BF155" i="3"/>
  <c r="BF157" i="3"/>
  <c r="BF158" i="3"/>
  <c r="BF160" i="3"/>
  <c r="BF166" i="3"/>
  <c r="J93" i="4"/>
  <c r="E120" i="4"/>
  <c r="BF142" i="4"/>
  <c r="BF144" i="4"/>
  <c r="BF151" i="4"/>
  <c r="BF155" i="4"/>
  <c r="BF158" i="4"/>
  <c r="BF164" i="4"/>
  <c r="BF165" i="4"/>
  <c r="BF166" i="4"/>
  <c r="BF172" i="4"/>
  <c r="BF173" i="4"/>
  <c r="BF178" i="4"/>
  <c r="BF179" i="4"/>
  <c r="BF181" i="4"/>
  <c r="BF182" i="4"/>
  <c r="E123" i="5"/>
  <c r="BF144" i="5"/>
  <c r="BF145" i="5"/>
  <c r="BF151" i="5"/>
  <c r="BF157" i="5"/>
  <c r="BF163" i="5"/>
  <c r="BF168" i="5"/>
  <c r="BF169" i="5"/>
  <c r="BF173" i="5"/>
  <c r="BF176" i="5"/>
  <c r="BF182" i="5"/>
  <c r="BF183" i="5"/>
  <c r="BF136" i="2"/>
  <c r="BF138" i="2"/>
  <c r="BF153" i="2"/>
  <c r="BF154" i="2"/>
  <c r="BF140" i="3"/>
  <c r="BF141" i="3"/>
  <c r="BF142" i="3"/>
  <c r="BF143" i="3"/>
  <c r="BF146" i="3"/>
  <c r="BF154" i="3"/>
  <c r="BF164" i="3"/>
  <c r="BK148" i="3"/>
  <c r="J148" i="3" s="1"/>
  <c r="J104" i="3" s="1"/>
  <c r="F96" i="4"/>
  <c r="BF143" i="4"/>
  <c r="BF157" i="4"/>
  <c r="BF163" i="4"/>
  <c r="BF171" i="4"/>
  <c r="BF175" i="4"/>
  <c r="J91" i="5"/>
  <c r="F94" i="5"/>
  <c r="BF138" i="5"/>
  <c r="BF142" i="5"/>
  <c r="F125" i="2"/>
  <c r="BF139" i="2"/>
  <c r="BF141" i="2"/>
  <c r="BF144" i="2"/>
  <c r="BF146" i="2"/>
  <c r="BF150" i="2"/>
  <c r="BF155" i="2"/>
  <c r="BF156" i="2"/>
  <c r="BF157" i="2"/>
  <c r="J93" i="3"/>
  <c r="J131" i="3"/>
  <c r="BF137" i="3"/>
  <c r="BF139" i="3"/>
  <c r="BF159" i="3"/>
  <c r="BF161" i="3"/>
  <c r="BF162" i="3"/>
  <c r="BF168" i="3"/>
  <c r="BK136" i="3"/>
  <c r="J136" i="3"/>
  <c r="J102" i="3"/>
  <c r="J131" i="4"/>
  <c r="BF137" i="4"/>
  <c r="BF138" i="4"/>
  <c r="BF147" i="4"/>
  <c r="BF152" i="4"/>
  <c r="BF153" i="4"/>
  <c r="BF156" i="4"/>
  <c r="BF160" i="4"/>
  <c r="BF161" i="4"/>
  <c r="BF170" i="4"/>
  <c r="BF180" i="4"/>
  <c r="BF183" i="4"/>
  <c r="J132" i="5"/>
  <c r="BF141" i="5"/>
  <c r="BF146" i="5"/>
  <c r="BF154" i="5"/>
  <c r="BF161" i="5"/>
  <c r="BF164" i="5"/>
  <c r="BF165" i="5"/>
  <c r="BF170" i="5"/>
  <c r="BF175" i="5"/>
  <c r="BF177" i="5"/>
  <c r="BF178" i="5"/>
  <c r="BF180" i="5"/>
  <c r="BF132" i="2"/>
  <c r="BF133" i="2"/>
  <c r="BF135" i="2"/>
  <c r="BF137" i="2"/>
  <c r="BF149" i="2"/>
  <c r="BF151" i="2"/>
  <c r="BF158" i="2"/>
  <c r="BF160" i="2"/>
  <c r="BK159" i="2"/>
  <c r="J159" i="2" s="1"/>
  <c r="J104" i="2" s="1"/>
  <c r="BF144" i="3"/>
  <c r="BF147" i="3"/>
  <c r="BF149" i="3"/>
  <c r="BF163" i="3"/>
  <c r="BF165" i="3"/>
  <c r="BF167" i="3"/>
  <c r="BF171" i="3"/>
  <c r="BK170" i="3"/>
  <c r="J170" i="3"/>
  <c r="J110" i="3" s="1"/>
  <c r="BF139" i="4"/>
  <c r="BF140" i="4"/>
  <c r="BF141" i="4"/>
  <c r="BF145" i="4"/>
  <c r="BF154" i="4"/>
  <c r="BF159" i="4"/>
  <c r="BF167" i="4"/>
  <c r="BF176" i="4"/>
  <c r="BF177" i="4"/>
  <c r="BF184" i="4"/>
  <c r="BF185" i="4"/>
  <c r="BK146" i="4"/>
  <c r="J146" i="4" s="1"/>
  <c r="J103" i="4" s="1"/>
  <c r="BF140" i="5"/>
  <c r="BF143" i="5"/>
  <c r="BF147" i="5"/>
  <c r="BF152" i="5"/>
  <c r="BF153" i="5"/>
  <c r="BF156" i="5"/>
  <c r="BF160" i="5"/>
  <c r="BF174" i="5"/>
  <c r="BF181" i="5"/>
  <c r="BK137" i="5"/>
  <c r="J137" i="5" s="1"/>
  <c r="J100" i="5" s="1"/>
  <c r="J37" i="2"/>
  <c r="AV98" i="1" s="1"/>
  <c r="J37" i="4"/>
  <c r="AV100" i="1" s="1"/>
  <c r="F40" i="4"/>
  <c r="BC100" i="1" s="1"/>
  <c r="F38" i="5"/>
  <c r="BC102" i="1" s="1"/>
  <c r="BC101" i="1" s="1"/>
  <c r="AY101" i="1" s="1"/>
  <c r="F41" i="3"/>
  <c r="BD99" i="1" s="1"/>
  <c r="F40" i="3"/>
  <c r="BC99" i="1" s="1"/>
  <c r="F39" i="4"/>
  <c r="BB100" i="1" s="1"/>
  <c r="F41" i="2"/>
  <c r="BD98" i="1" s="1"/>
  <c r="J35" i="5"/>
  <c r="AV102" i="1" s="1"/>
  <c r="F35" i="5"/>
  <c r="AZ102" i="1" s="1"/>
  <c r="AZ101" i="1" s="1"/>
  <c r="AV101" i="1" s="1"/>
  <c r="F37" i="3"/>
  <c r="AZ99" i="1" s="1"/>
  <c r="F37" i="2"/>
  <c r="AZ98" i="1" s="1"/>
  <c r="J37" i="3"/>
  <c r="AV99" i="1" s="1"/>
  <c r="F39" i="2"/>
  <c r="BB98" i="1" s="1"/>
  <c r="F37" i="4"/>
  <c r="AZ100" i="1" s="1"/>
  <c r="F40" i="2"/>
  <c r="BC98" i="1" s="1"/>
  <c r="F39" i="5"/>
  <c r="BD102" i="1" s="1"/>
  <c r="BD101" i="1" s="1"/>
  <c r="F39" i="3"/>
  <c r="BB99" i="1"/>
  <c r="F41" i="4"/>
  <c r="BD100" i="1"/>
  <c r="F37" i="5"/>
  <c r="BB102" i="1"/>
  <c r="BB101" i="1" s="1"/>
  <c r="AX101" i="1" s="1"/>
  <c r="AS96" i="1"/>
  <c r="AS95" i="1"/>
  <c r="AS94" i="1" s="1"/>
  <c r="P134" i="3" l="1"/>
  <c r="AU99" i="1" s="1"/>
  <c r="P171" i="5"/>
  <c r="T158" i="5"/>
  <c r="T148" i="5"/>
  <c r="T135" i="5" s="1"/>
  <c r="P148" i="4"/>
  <c r="T149" i="4"/>
  <c r="T171" i="5"/>
  <c r="P158" i="5"/>
  <c r="P134" i="4"/>
  <c r="AU100" i="1"/>
  <c r="BK168" i="4"/>
  <c r="J168" i="4" s="1"/>
  <c r="J108" i="4" s="1"/>
  <c r="R134" i="4"/>
  <c r="R171" i="5"/>
  <c r="R135" i="5" s="1"/>
  <c r="R158" i="5"/>
  <c r="R148" i="5"/>
  <c r="T168" i="4"/>
  <c r="T129" i="2"/>
  <c r="T128" i="2"/>
  <c r="P148" i="5"/>
  <c r="P135" i="5"/>
  <c r="AU102" i="1" s="1"/>
  <c r="AU101" i="1" s="1"/>
  <c r="R151" i="3"/>
  <c r="R150" i="3"/>
  <c r="R134" i="3"/>
  <c r="R129" i="2"/>
  <c r="R128" i="2" s="1"/>
  <c r="T151" i="3"/>
  <c r="T150" i="3"/>
  <c r="T134" i="3"/>
  <c r="BK169" i="3"/>
  <c r="J169" i="3"/>
  <c r="J109" i="3"/>
  <c r="BK135" i="4"/>
  <c r="J135" i="4" s="1"/>
  <c r="J101" i="4" s="1"/>
  <c r="J169" i="4"/>
  <c r="J109" i="4"/>
  <c r="BK129" i="2"/>
  <c r="BK128" i="2"/>
  <c r="J128" i="2"/>
  <c r="BK135" i="3"/>
  <c r="J149" i="4"/>
  <c r="J105" i="4"/>
  <c r="BK151" i="3"/>
  <c r="BK150" i="3"/>
  <c r="J150" i="3" s="1"/>
  <c r="J105" i="3" s="1"/>
  <c r="J150" i="4"/>
  <c r="J106" i="4"/>
  <c r="BK149" i="5"/>
  <c r="J149" i="5"/>
  <c r="J103" i="5"/>
  <c r="BK158" i="5"/>
  <c r="J158" i="5" s="1"/>
  <c r="J106" i="5" s="1"/>
  <c r="BK166" i="5"/>
  <c r="J166" i="5"/>
  <c r="J109" i="5" s="1"/>
  <c r="BK171" i="5"/>
  <c r="J171" i="5"/>
  <c r="J111" i="5"/>
  <c r="BK136" i="5"/>
  <c r="J136" i="5"/>
  <c r="J99" i="5"/>
  <c r="BB97" i="1"/>
  <c r="AX97" i="1" s="1"/>
  <c r="F38" i="4"/>
  <c r="BA100" i="1" s="1"/>
  <c r="F38" i="3"/>
  <c r="BA99" i="1" s="1"/>
  <c r="AU97" i="1"/>
  <c r="AU96" i="1" s="1"/>
  <c r="AU95" i="1" s="1"/>
  <c r="J38" i="2"/>
  <c r="AW98" i="1"/>
  <c r="AT98" i="1" s="1"/>
  <c r="AN98" i="1" s="1"/>
  <c r="F36" i="5"/>
  <c r="BA102" i="1" s="1"/>
  <c r="BA101" i="1" s="1"/>
  <c r="AW101" i="1" s="1"/>
  <c r="AT101" i="1" s="1"/>
  <c r="J34" i="2"/>
  <c r="AG98" i="1"/>
  <c r="BD97" i="1"/>
  <c r="BD96" i="1" s="1"/>
  <c r="BD95" i="1" s="1"/>
  <c r="BD94" i="1" s="1"/>
  <c r="W33" i="1" s="1"/>
  <c r="F38" i="2"/>
  <c r="BA98" i="1"/>
  <c r="J36" i="5"/>
  <c r="AW102" i="1" s="1"/>
  <c r="AT102" i="1" s="1"/>
  <c r="AZ97" i="1"/>
  <c r="AV97" i="1"/>
  <c r="BC97" i="1"/>
  <c r="AY97" i="1" s="1"/>
  <c r="J38" i="3"/>
  <c r="AW99" i="1"/>
  <c r="AT99" i="1"/>
  <c r="J38" i="4"/>
  <c r="AW100" i="1"/>
  <c r="AT100" i="1"/>
  <c r="BK148" i="4" l="1"/>
  <c r="J148" i="4" s="1"/>
  <c r="J104" i="4" s="1"/>
  <c r="BK134" i="3"/>
  <c r="J134" i="3" s="1"/>
  <c r="J100" i="3" s="1"/>
  <c r="T148" i="4"/>
  <c r="T134" i="4"/>
  <c r="J43" i="2"/>
  <c r="J129" i="2"/>
  <c r="J101" i="2" s="1"/>
  <c r="J151" i="3"/>
  <c r="J106" i="3"/>
  <c r="BK134" i="4"/>
  <c r="J134" i="4" s="1"/>
  <c r="J34" i="4" s="1"/>
  <c r="AG100" i="1" s="1"/>
  <c r="AN100" i="1" s="1"/>
  <c r="J100" i="2"/>
  <c r="J135" i="3"/>
  <c r="J101" i="3"/>
  <c r="BK148" i="5"/>
  <c r="J148" i="5"/>
  <c r="J102" i="5"/>
  <c r="AU94" i="1"/>
  <c r="BA97" i="1"/>
  <c r="AW97" i="1" s="1"/>
  <c r="AT97" i="1" s="1"/>
  <c r="BB96" i="1"/>
  <c r="BB95" i="1" s="1"/>
  <c r="BB94" i="1" s="1"/>
  <c r="W31" i="1" s="1"/>
  <c r="BC96" i="1"/>
  <c r="BC95" i="1" s="1"/>
  <c r="AY95" i="1" s="1"/>
  <c r="AZ96" i="1"/>
  <c r="AV96" i="1"/>
  <c r="BK135" i="5" l="1"/>
  <c r="J135" i="5" s="1"/>
  <c r="J32" i="5" s="1"/>
  <c r="AG102" i="1" s="1"/>
  <c r="AG101" i="1" s="1"/>
  <c r="AN101" i="1" s="1"/>
  <c r="J100" i="4"/>
  <c r="J43" i="4"/>
  <c r="J34" i="3"/>
  <c r="AG99" i="1"/>
  <c r="AN99" i="1" s="1"/>
  <c r="BC94" i="1"/>
  <c r="AY94" i="1"/>
  <c r="AX96" i="1"/>
  <c r="BA96" i="1"/>
  <c r="BA95" i="1"/>
  <c r="AW95" i="1"/>
  <c r="AZ95" i="1"/>
  <c r="AZ94" i="1" s="1"/>
  <c r="W29" i="1" s="1"/>
  <c r="AX94" i="1"/>
  <c r="AX95" i="1"/>
  <c r="AY96" i="1"/>
  <c r="AN102" i="1" l="1"/>
  <c r="J43" i="3"/>
  <c r="J41" i="5"/>
  <c r="J98" i="5"/>
  <c r="AV95" i="1"/>
  <c r="AT95" i="1"/>
  <c r="W32" i="1"/>
  <c r="BA94" i="1"/>
  <c r="W30" i="1" s="1"/>
  <c r="AW96" i="1"/>
  <c r="AT96" i="1"/>
  <c r="AV94" i="1"/>
  <c r="AK29" i="1" s="1"/>
  <c r="AG97" i="1"/>
  <c r="AG96" i="1"/>
  <c r="AG95" i="1"/>
  <c r="AN95" i="1" s="1"/>
  <c r="AN96" i="1" l="1"/>
  <c r="AN97" i="1"/>
  <c r="AG94" i="1"/>
  <c r="AK26" i="1"/>
  <c r="AW94" i="1"/>
  <c r="AK30" i="1" s="1"/>
  <c r="AK35" i="1" l="1"/>
  <c r="AT94" i="1"/>
  <c r="AN94" i="1" l="1"/>
</calcChain>
</file>

<file path=xl/sharedStrings.xml><?xml version="1.0" encoding="utf-8"?>
<sst xmlns="http://schemas.openxmlformats.org/spreadsheetml/2006/main" count="2781" uniqueCount="573">
  <si>
    <t>Export Komplet</t>
  </si>
  <si>
    <t/>
  </si>
  <si>
    <t>2.0</t>
  </si>
  <si>
    <t>False</t>
  </si>
  <si>
    <t>{d2f7df17-9938-49bd-b9f6-deedeb5ab8cc}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</si>
  <si>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</si>
  <si>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</si>
  <si>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</si>
  <si>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</si>
  <si>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</si>
  <si>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</si>
  <si>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</si>
  <si>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195-4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</si>
  <si>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</si>
  <si>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</si>
  <si>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ZLEPŠENIE ENERGETICKEJ HOSPODÁRNOSTI BUDOVY ZÁKLADNEJ ŠKOLY</t>
  </si>
  <si>
    <t>JKSO:</t>
  </si>
  <si>
    <t>KS:</t>
  </si>
  <si>
    <t>Miesto:</t>
  </si>
  <si>
    <t>Balog nad Ipľom 294, 991 11, parc.č.11</t>
  </si>
  <si>
    <t>Dátum:</t>
  </si>
  <si>
    <t>Objednávateľ:</t>
  </si>
  <si>
    <t>IČO:</t>
  </si>
  <si>
    <t>00319228</t>
  </si>
  <si>
    <t xml:space="preserve">Obec Balog nad Ipľom, Hlavná 75, 991 11 </t>
  </si>
  <si>
    <t>IČ DPH:</t>
  </si>
  <si>
    <t xml:space="preserve">2021171317 </t>
  </si>
  <si>
    <t>Zhotoviteľ:</t>
  </si>
  <si>
    <t>Vyplň údaj</t>
  </si>
  <si>
    <t>Projektant:</t>
  </si>
  <si>
    <t>50782126</t>
  </si>
  <si>
    <t>Energetické certifikaty s.r.o., Balog nad Ipľom</t>
  </si>
  <si>
    <t>2120475225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</si>
  <si>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</si>
  <si>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</si>
  <si>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</si>
  <si>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</si>
  <si>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</si>
  <si>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</si>
  <si>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</si>
  <si>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</si>
  <si>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</si>
  <si>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</si>
  <si>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</si>
  <si>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</si>
  <si>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</si>
  <si>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</si>
  <si>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</si>
  <si>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</si>
  <si>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</si>
  <si>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</si>
  <si>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</si>
  <si>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</si>
  <si>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</si>
  <si>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</si>
  <si>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</si>
  <si>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</si>
  <si>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</si>
  <si>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</si>
  <si>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</si>
  <si>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</si>
  <si>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</si>
  <si>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</si>
  <si>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</si>
  <si>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</si>
  <si>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</si>
  <si>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</si>
  <si>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</si>
  <si>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</si>
  <si>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</si>
  <si>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</si>
  <si>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</si>
  <si>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</si>
  <si>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</si>
  <si>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</si>
  <si>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</si>
  <si>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</si>
  <si>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</si>
  <si>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</si>
  <si>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</si>
  <si>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</si>
  <si>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</si>
  <si>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</si>
  <si>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Oprávnené náklady</t>
  </si>
  <si>
    <t>STA</t>
  </si>
  <si>
    <t>1</t>
  </si>
  <si>
    <t>{b67bd773-b217-4dd9-9cbf-ed8b21cc3d8e}</t>
  </si>
  <si>
    <t>SO 01</t>
  </si>
  <si>
    <t>OBJEKT ZÁKLADNEJ ŠKOLY</t>
  </si>
  <si>
    <t>Časť</t>
  </si>
  <si>
    <t>2</t>
  </si>
  <si>
    <t>{400973e5-81d8-433f-8320-266e0da139bf}</t>
  </si>
  <si>
    <t>1.</t>
  </si>
  <si>
    <t>STAVEBNÁ ČASŤ</t>
  </si>
  <si>
    <t>3</t>
  </si>
  <si>
    <t>{bf9fdd1e-3300-43c3-a926-9897d7952e19}</t>
  </si>
  <si>
    <t>/</t>
  </si>
  <si>
    <t>A.</t>
  </si>
  <si>
    <t>Zateplenie obvodového plášťa</t>
  </si>
  <si>
    <t>4</t>
  </si>
  <si>
    <t>{4e97f95d-e668-44e9-b22c-9d4a38b1d946}</t>
  </si>
  <si>
    <t>B.</t>
  </si>
  <si>
    <t>Výmena otvorových konštrukcií</t>
  </si>
  <si>
    <t>{71ab41ef-12ae-4a17-832e-22bc5fc2de30}</t>
  </si>
  <si>
    <t>C.</t>
  </si>
  <si>
    <t>Rekonštrukcia a zateplenie strešného plášťa</t>
  </si>
  <si>
    <t>{a1bc5f89-edd5-4d88-a0a7-de23efab831f}</t>
  </si>
  <si>
    <t>02</t>
  </si>
  <si>
    <t>Neoprávnené náklady</t>
  </si>
  <si>
    <t>{54a75954-4a53-4eb1-b293-8d737910d5a6}</t>
  </si>
  <si>
    <t>D.</t>
  </si>
  <si>
    <t>Ostatné stavebné práce</t>
  </si>
  <si>
    <t>{111eb6e3-950d-42f3-95f5-e0cc2af5b17a}</t>
  </si>
  <si>
    <t>KRYCÍ LIST ROZPOČTU</t>
  </si>
  <si>
    <t>Objekt:</t>
  </si>
  <si>
    <t>01 - Oprávnené náklady</t>
  </si>
  <si>
    <t>Časť:</t>
  </si>
  <si>
    <t>SO 01 - OBJEKT ZÁKLADNEJ ŠKOLY</t>
  </si>
  <si>
    <t>Úroveň 4:</t>
  </si>
  <si>
    <t>A. - Zateplenie obvodového plášťa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</si>
  <si>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</si>
  <si>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</si>
  <si>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</si>
  <si>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</si>
  <si>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</si>
  <si>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</si>
  <si>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výplne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</si>
  <si>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</si>
  <si>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</si>
  <si>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</si>
  <si>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</si>
  <si>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</si>
  <si>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</si>
  <si>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</si>
  <si>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</si>
  <si>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</si>
  <si>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</si>
  <si>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</si>
  <si>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</si>
  <si>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</si>
  <si>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</si>
  <si>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</si>
  <si>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</si>
  <si>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</si>
  <si>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</si>
  <si>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výplne</t>
  </si>
  <si>
    <t>M</t>
  </si>
  <si>
    <t>5538311200</t>
  </si>
  <si>
    <t>Soklový profil, hliníkový SL16 pre 16 cm fasádne izolačné dosky, dĺžka 200 cm (alt. Profil spodný soklový ALU, hr. 1,0 mm, U 180 mm, PROFI)</t>
  </si>
  <si>
    <t>m</t>
  </si>
  <si>
    <t>8</t>
  </si>
  <si>
    <t>1954100008</t>
  </si>
  <si>
    <t>283410002700</t>
  </si>
  <si>
    <t xml:space="preserve">Lišta nasadzovacia, plastový profil na soklový profil dĺ. 2500 mm, s odkvapovým nosom a integrovanou sklotextilnou mriežkou, </t>
  </si>
  <si>
    <t>-1733538072</t>
  </si>
  <si>
    <t>H26000037</t>
  </si>
  <si>
    <t>Profil parapetný LX-LPE, samolepiaci, s tesniacou páskou, dĺ. 2000 mm (128m/2m)</t>
  </si>
  <si>
    <t>ks</t>
  </si>
  <si>
    <t>-668475279</t>
  </si>
  <si>
    <t>3406</t>
  </si>
  <si>
    <t>Rohová lišta PVC s delenou tkaninou LK-LPD PVC 2,5 m (330m/2,5m)</t>
  </si>
  <si>
    <t>-16401720</t>
  </si>
  <si>
    <t>5</t>
  </si>
  <si>
    <t>2303</t>
  </si>
  <si>
    <t>Rohová lišta s tkaninou, priznanou okapnicou VLT, dĺ. 2m PVC  100/100mm PVC  100/100mm (134m/2m)</t>
  </si>
  <si>
    <t>837522849</t>
  </si>
  <si>
    <t>6932012010</t>
  </si>
  <si>
    <t>Profil okenný a dverový APU profil 6 mm + tkanina - 2,5 m, č. 45072610 PCI</t>
  </si>
  <si>
    <t>1411970280</t>
  </si>
  <si>
    <t>7</t>
  </si>
  <si>
    <t>K</t>
  </si>
  <si>
    <t>620991121</t>
  </si>
  <si>
    <t>Zakrývanie výplní vonkajších otvorov s rámami a zárubňami, zhotovené z lešenia akýmkoľvek spôsobom</t>
  </si>
  <si>
    <t>m2</t>
  </si>
  <si>
    <t>640107202</t>
  </si>
  <si>
    <t>2834105000</t>
  </si>
  <si>
    <t>Fólia zákrývacia LDPE, 0,007 mm, 4 x 5 m</t>
  </si>
  <si>
    <t>-1658508771</t>
  </si>
  <si>
    <t>9</t>
  </si>
  <si>
    <t>610991112</t>
  </si>
  <si>
    <t>Odstránenie zakrývacej fólie z otvorov</t>
  </si>
  <si>
    <t>331539078</t>
  </si>
  <si>
    <t>10</t>
  </si>
  <si>
    <t>63144001R</t>
  </si>
  <si>
    <t xml:space="preserve">Kontaktný zatepľovací systém na báze minerálnej vlny (napr. ISOVER TF Profi, Nobasil FKD),160x600x1000 mm, minerálna izolácia pre kontaktnú fasádu- obvodové steny, skrutkovacie kotvy </t>
  </si>
  <si>
    <t>-954853212</t>
  </si>
  <si>
    <t>11</t>
  </si>
  <si>
    <t>625251405</t>
  </si>
  <si>
    <t xml:space="preserve">Kontaktný zatepľovací systém XPS, hr.100 mm BAUMIT STAR - zateplenie sokla </t>
  </si>
  <si>
    <t>1594889491</t>
  </si>
  <si>
    <t>12</t>
  </si>
  <si>
    <t>63144002R</t>
  </si>
  <si>
    <t xml:space="preserve">Kontaktný zatepľovací systém na báze minerálnej vlny (napr. ISOVER TF Profi, Nobasil FKD), 30x600x1000 mm, minerálna izolácia pre ostenia kontaktných fasád- ostenia, nadpražia, parapety v úrovni fasády, skrutkovacie kotvy </t>
  </si>
  <si>
    <t>-1646914057</t>
  </si>
  <si>
    <t>13</t>
  </si>
  <si>
    <t>625259392</t>
  </si>
  <si>
    <t>Kontaktný zatepľovací systém ostenia z XPS hr. 30 mm - ostenia v úrovni sokla</t>
  </si>
  <si>
    <t>1758828572</t>
  </si>
  <si>
    <t>14</t>
  </si>
  <si>
    <t>63144003R</t>
  </si>
  <si>
    <t>Kontaktný zatepľovací systém na báze minerálnej vlny (napr. ISOVER TF Profi, Nobasil FKD), 40x600x1000 mm, minerálna izolácia, zateplenie rímsy</t>
  </si>
  <si>
    <t>-1586872960</t>
  </si>
  <si>
    <t>Ostatné konštrukcie a práce-búranie</t>
  </si>
  <si>
    <t>15</t>
  </si>
  <si>
    <t>941941042</t>
  </si>
  <si>
    <t>Montáž lešenia ľahkého pracovného radového s podlahami šírky nad 1,00 do 1,20 m, výšky nad 10 do 30 m</t>
  </si>
  <si>
    <t>997328204</t>
  </si>
  <si>
    <t>16</t>
  </si>
  <si>
    <t>941941292</t>
  </si>
  <si>
    <t>Príplatok za prvý a každý ďalší i začatý mesiac použitia lešenia ľahkého pracovného radového s podlahami šírky nad 1,00 do 1,20 m, v. nad 10 do 30 m</t>
  </si>
  <si>
    <t>-259523006</t>
  </si>
  <si>
    <t>17</t>
  </si>
  <si>
    <t>941941842</t>
  </si>
  <si>
    <t>Demontáž lešenia ľahkého pracovného radového s podlahami šírky nad 1,00 do 1,20 m, výšky nad 10 do 30 m</t>
  </si>
  <si>
    <t>-651359374</t>
  </si>
  <si>
    <t>18</t>
  </si>
  <si>
    <t>978015221</t>
  </si>
  <si>
    <t>Otlčenie omietok vonkajších priečelí jednoduchých, s vyškriabaním škár, očistením muriva, v rozsahu do 10 %,  -0,00500t</t>
  </si>
  <si>
    <t>-284959973</t>
  </si>
  <si>
    <t>19</t>
  </si>
  <si>
    <t>979011111</t>
  </si>
  <si>
    <t>Zvislá doprava sutiny a vybúraných hmôt za prvé podlažie nad alebo pod základným podlažím</t>
  </si>
  <si>
    <t>t</t>
  </si>
  <si>
    <t>-1003263291</t>
  </si>
  <si>
    <t>979011121</t>
  </si>
  <si>
    <t>Zvislá doprava sutiny a vybúraných hmôt za každé ďalšie podlažie</t>
  </si>
  <si>
    <t>525714643</t>
  </si>
  <si>
    <t>21</t>
  </si>
  <si>
    <t>979082111</t>
  </si>
  <si>
    <t>Vnútrostavenisková doprava sutiny a vybúraných hmôt do 10 m</t>
  </si>
  <si>
    <t>-1278595199</t>
  </si>
  <si>
    <t>22</t>
  </si>
  <si>
    <t>979082121</t>
  </si>
  <si>
    <t>Vnútrostavenisková doprava sutiny a vybúraných hmôt za každých ďalších 5 m</t>
  </si>
  <si>
    <t>1877680801</t>
  </si>
  <si>
    <t>23</t>
  </si>
  <si>
    <t>979087212</t>
  </si>
  <si>
    <t>Nakladanie na dopravné prostriedky pre vodorovnú dopravu sutiny</t>
  </si>
  <si>
    <t>-1875989162</t>
  </si>
  <si>
    <t>24</t>
  </si>
  <si>
    <t>979081111</t>
  </si>
  <si>
    <t xml:space="preserve">Odvoz sutiny a vybúraných hmôt na skládku </t>
  </si>
  <si>
    <t>-1337122588</t>
  </si>
  <si>
    <t>25</t>
  </si>
  <si>
    <t>979081121</t>
  </si>
  <si>
    <t>Odvoz sutiny a vybúraných hmôt na skládku za každý ďalší 1 km</t>
  </si>
  <si>
    <t>1253147699</t>
  </si>
  <si>
    <t>26</t>
  </si>
  <si>
    <t>979089612</t>
  </si>
  <si>
    <t>Poplatok za skladovanie - iné odpady zo stavieb a demolácií (17 09), ostatné</t>
  </si>
  <si>
    <t>-1123945455</t>
  </si>
  <si>
    <t>27</t>
  </si>
  <si>
    <t>979089712</t>
  </si>
  <si>
    <t>Prenájom kontajnera 5 m3</t>
  </si>
  <si>
    <t>1540384165</t>
  </si>
  <si>
    <t>99</t>
  </si>
  <si>
    <t>Presun hmôt HSV</t>
  </si>
  <si>
    <t>28</t>
  </si>
  <si>
    <t>999281111</t>
  </si>
  <si>
    <t>Presun hmôt pre opravy a údržbu objektov vrátane vonkajších plášťov výšky do 25 m</t>
  </si>
  <si>
    <t>-1907288817</t>
  </si>
  <si>
    <t>B. - Výmena otvorových konštrukcií</t>
  </si>
  <si>
    <t xml:space="preserve">    6 - Úpravy povrchov, podlahy, osadenie</t>
  </si>
  <si>
    <t>PSV - Práce a dodávky PSV</t>
  </si>
  <si>
    <t xml:space="preserve">    76 - Konštrukcie</t>
  </si>
  <si>
    <t xml:space="preserve">      764 - Konštrukcie klampiarske</t>
  </si>
  <si>
    <t xml:space="preserve">      766 - Konštrukcie stolárske</t>
  </si>
  <si>
    <t xml:space="preserve">    78 - Dokončovacie práce</t>
  </si>
  <si>
    <t xml:space="preserve">      784 - Maľby</t>
  </si>
  <si>
    <t>Úpravy povrchov, podlahy, osadenie</t>
  </si>
  <si>
    <t>622421131</t>
  </si>
  <si>
    <t>Vyspravenie vnútorného ostenia a nadpražia otvorov vnútornou vápennocementovou omietkou, po výmene otvor. konštrukcií</t>
  </si>
  <si>
    <t>-2122796153</t>
  </si>
  <si>
    <t>968062354</t>
  </si>
  <si>
    <t>Vybúranie drevených rámov okien dvojitých alebo zdvojených, plochy do 1 m2,  -0,07500t</t>
  </si>
  <si>
    <t>-648392357</t>
  </si>
  <si>
    <t>968071115</t>
  </si>
  <si>
    <t>Vybúranie okien kovových, 1 bm obvodu - 0,005t</t>
  </si>
  <si>
    <t>-301417004</t>
  </si>
  <si>
    <t>-2125227299</t>
  </si>
  <si>
    <t>61170758</t>
  </si>
  <si>
    <t>-907728533</t>
  </si>
  <si>
    <t>-481432372</t>
  </si>
  <si>
    <t>119982604</t>
  </si>
  <si>
    <t>-1370117943</t>
  </si>
  <si>
    <t>1009493266</t>
  </si>
  <si>
    <t>-317503286</t>
  </si>
  <si>
    <t>PSV</t>
  </si>
  <si>
    <t>Práce a dodávky PSV</t>
  </si>
  <si>
    <t>76</t>
  </si>
  <si>
    <t>Konštrukcie</t>
  </si>
  <si>
    <t>764</t>
  </si>
  <si>
    <t>Konštrukcie klampiarske</t>
  </si>
  <si>
    <t>764410850</t>
  </si>
  <si>
    <t>Demontáž oplechovania parapetov rš od 100 do 330 mm,  -0,00135t</t>
  </si>
  <si>
    <t>1051611166</t>
  </si>
  <si>
    <t>764410550</t>
  </si>
  <si>
    <t>Oplechovanie parapetov z poplastovaného plechu, vrátane rohov do r.š. 400 mm</t>
  </si>
  <si>
    <t>-1446006484</t>
  </si>
  <si>
    <t>998764102</t>
  </si>
  <si>
    <t>Presun hmôt pre konštrukcie klampiarske v objektoch výšky nad 6 do 12 m</t>
  </si>
  <si>
    <t>-1386474041</t>
  </si>
  <si>
    <t>766</t>
  </si>
  <si>
    <t>Konštrukcie stolárske</t>
  </si>
  <si>
    <t>76662108R</t>
  </si>
  <si>
    <t>Montáž okna plastového na PUR penu - zasklenie izolačné trojsklo,6 komorový profil, biele (zameranie,doprava) CP</t>
  </si>
  <si>
    <t>-2083222504</t>
  </si>
  <si>
    <t>595410000/No4</t>
  </si>
  <si>
    <t>Plastové okno, biele 2400x1200 mm, krídlo OS,  zasklenie izolačným trojsklom, Ug=0,60W/(m2.K), Uf =1,6 W/(m2.K), 6 komorový profil</t>
  </si>
  <si>
    <t>219212446</t>
  </si>
  <si>
    <t>611410000/No3</t>
  </si>
  <si>
    <t>Plastové okno, biele 900x900 mm, krídlo OS, zasklenie izolačným trojsklom, Ug=0,60W/(m2.K), Uf =1,6 W/(m2.K), 6 komorový profil</t>
  </si>
  <si>
    <t>960293168</t>
  </si>
  <si>
    <t>713131143</t>
  </si>
  <si>
    <t>Montáž komrimačnej pásky - okolo otvorov</t>
  </si>
  <si>
    <t>1699477028</t>
  </si>
  <si>
    <t>5859325197</t>
  </si>
  <si>
    <t xml:space="preserve">Komprimačná páska TP652 illmod Trio (alebo ekvivalent) </t>
  </si>
  <si>
    <t>-777785474</t>
  </si>
  <si>
    <t>766694980</t>
  </si>
  <si>
    <t>Demontáž parapetnej dosky drevenej šírky do 300 mm, dĺžky do 1600 mm, -0,003t</t>
  </si>
  <si>
    <t>1979024825</t>
  </si>
  <si>
    <t>766694981</t>
  </si>
  <si>
    <t>Demontáž parapetnej dosky drevenej šírky do 300 mm, dĺžky nad 1600 mm, -0,006t</t>
  </si>
  <si>
    <t>2122576266</t>
  </si>
  <si>
    <t>766694141</t>
  </si>
  <si>
    <t>Montáž parapetnej dosky plastovej šírky do 300 mm, dĺžky do 1000 mm</t>
  </si>
  <si>
    <t>906594063</t>
  </si>
  <si>
    <t>766694143</t>
  </si>
  <si>
    <t>Montáž parapetnej dosky plastovej šírky do 300 mm, dĺžky 1600-2600 mm</t>
  </si>
  <si>
    <t>164187673</t>
  </si>
  <si>
    <t>6119000980</t>
  </si>
  <si>
    <t xml:space="preserve">Vnútorné parapetné dosky plastové komôrkové,B=300mm biele </t>
  </si>
  <si>
    <t>32</t>
  </si>
  <si>
    <t>1723532532</t>
  </si>
  <si>
    <t>6119001030</t>
  </si>
  <si>
    <t>Plastové krytky k vnútorným parapetom plastovým, pár vo farbe biela</t>
  </si>
  <si>
    <t>pár</t>
  </si>
  <si>
    <t>1103506597</t>
  </si>
  <si>
    <t>998766102</t>
  </si>
  <si>
    <t>Presun hmot pre konštrukcie stolárske v objektoch výšky nad 6 do 12 m</t>
  </si>
  <si>
    <t>-1929095441</t>
  </si>
  <si>
    <t>78</t>
  </si>
  <si>
    <t>Dokončovacie práce</t>
  </si>
  <si>
    <t>784</t>
  </si>
  <si>
    <t>Maľby</t>
  </si>
  <si>
    <t>784422911</t>
  </si>
  <si>
    <t xml:space="preserve">Oprava, maľba vápenná základná dvojnásobná, biela, ručne nanášaná  na jemnozrnný podklad výšky do 3,80 m   </t>
  </si>
  <si>
    <t>2058007282</t>
  </si>
  <si>
    <t>C. - Rekonštrukcia a zateplenie strešného plášťa</t>
  </si>
  <si>
    <t xml:space="preserve">    71 - Izolácie</t>
  </si>
  <si>
    <t xml:space="preserve">      712 - Izolácie striech</t>
  </si>
  <si>
    <t xml:space="preserve">      713 - Izolácie tepelné</t>
  </si>
  <si>
    <t xml:space="preserve">      762 - Konštrukcie tesárske</t>
  </si>
  <si>
    <t>-1955035394</t>
  </si>
  <si>
    <t>958548958</t>
  </si>
  <si>
    <t>-1612157233</t>
  </si>
  <si>
    <t>496528209</t>
  </si>
  <si>
    <t>-647537074</t>
  </si>
  <si>
    <t>1095363242</t>
  </si>
  <si>
    <t>150158206</t>
  </si>
  <si>
    <t>-440871169</t>
  </si>
  <si>
    <t>1778501819</t>
  </si>
  <si>
    <t>998011002</t>
  </si>
  <si>
    <t>Presun hmôt pre budovy (801, 803, 812), zvislá konštr. z tehál, tvárnic, z kovu výšky do 12 m</t>
  </si>
  <si>
    <t>-1239548030</t>
  </si>
  <si>
    <t>71</t>
  </si>
  <si>
    <t>Izolácie</t>
  </si>
  <si>
    <t>712</t>
  </si>
  <si>
    <t>Izolácie striech</t>
  </si>
  <si>
    <t>712370070</t>
  </si>
  <si>
    <t xml:space="preserve">Zhotovenie povlakovej krytiny striech plochých do 10° PVC fóliou upevnenou prikotvením so zvarením spoju horúcim vzduchom </t>
  </si>
  <si>
    <t>-1778608362</t>
  </si>
  <si>
    <t>2833000150</t>
  </si>
  <si>
    <t>Strešná fólia PVC (napr. Sika Sikaplan 15 G-03 , FATRAFOL 810) , PVC hr. 1,50 mm  šedá, dodávka na strechu, horné a bočné časti atík,  podstava strešného výlezu</t>
  </si>
  <si>
    <t>-346702849</t>
  </si>
  <si>
    <t>712391171</t>
  </si>
  <si>
    <t>Zhotov. povl. krytiny striech do 10° položenie podkladnej geotextílie 300g/m2</t>
  </si>
  <si>
    <t>1537511335</t>
  </si>
  <si>
    <t>6936651300</t>
  </si>
  <si>
    <t>Geotextília 300g/m2 - dodávka na strechu</t>
  </si>
  <si>
    <t>-2007949600</t>
  </si>
  <si>
    <t>71236312R</t>
  </si>
  <si>
    <t>Zhotovenie prestupov na streche pre nové komínky</t>
  </si>
  <si>
    <t>-2002402778</t>
  </si>
  <si>
    <t>71236319R</t>
  </si>
  <si>
    <t>Zhotovenie prestupov v krytine Fatrafol na odvetranie</t>
  </si>
  <si>
    <t>1576146780</t>
  </si>
  <si>
    <t>712973540</t>
  </si>
  <si>
    <t>Osadenie nových vetracích komínkov do nových prestupov a vyvýšenie nad úroveň povlakovej krytiny</t>
  </si>
  <si>
    <t>1454210996</t>
  </si>
  <si>
    <t>6288000599</t>
  </si>
  <si>
    <t>Vetrací komínok PVC 75/200 s krytkou</t>
  </si>
  <si>
    <t>716426167</t>
  </si>
  <si>
    <t>712991020</t>
  </si>
  <si>
    <t>Montáž podkladnej konštrukcie z OSB dosiek šírky 251 - 310 mm pod klampiarske konštrukcie</t>
  </si>
  <si>
    <t>-1363489132</t>
  </si>
  <si>
    <t>331106</t>
  </si>
  <si>
    <t>Drevoštiepková konštrukčná doska OSB 3 - 22 mm, do vlhkého prostredia (2500 x 1250 mm)</t>
  </si>
  <si>
    <t>376724997</t>
  </si>
  <si>
    <t>998712102</t>
  </si>
  <si>
    <t>Presun hmôt pre izoláciu povlakovej krytiny v objektoch výšky nad 6 do 12 m</t>
  </si>
  <si>
    <t>770197833</t>
  </si>
  <si>
    <t>713</t>
  </si>
  <si>
    <t>Izolácie tepelné</t>
  </si>
  <si>
    <t>713141255</t>
  </si>
  <si>
    <t>Montáž TI striech plochých do 10°, rozloženej v dvoch vrstvách, prikotvením</t>
  </si>
  <si>
    <t>-2132313653</t>
  </si>
  <si>
    <t>283720010300</t>
  </si>
  <si>
    <t>Doska EPS 100S a 150S hr.160 mm, na zateplenie plochých striech, v dvoch vrstvách</t>
  </si>
  <si>
    <t>1022158915</t>
  </si>
  <si>
    <t>713144030</t>
  </si>
  <si>
    <t>Montáž tepelnej izolácie na atiku polystyrénom prikotvením</t>
  </si>
  <si>
    <t>811451061</t>
  </si>
  <si>
    <t>2837650030</t>
  </si>
  <si>
    <t>Styrodur 2800 C extrudovaný polystyrén - XPS, hrúbka 50mm</t>
  </si>
  <si>
    <t>-960007956</t>
  </si>
  <si>
    <t>998713102</t>
  </si>
  <si>
    <t>Presun hmôt pre izolácie tepelné v objektoch výšky nad 6 m do 12 m</t>
  </si>
  <si>
    <t>-550821534</t>
  </si>
  <si>
    <t>762</t>
  </si>
  <si>
    <t>Konštrukcie tesárske</t>
  </si>
  <si>
    <t>76275002R</t>
  </si>
  <si>
    <t>Vyvýšenie odkvapov ukončenia strechy drevenými hranolmi</t>
  </si>
  <si>
    <t>-955533937</t>
  </si>
  <si>
    <t>605120009600</t>
  </si>
  <si>
    <t>Hranoly zo smrekovca neopracované hranené akosť II dĺ. 1000-1750 mm, hr. 150 mm, š. 150mm</t>
  </si>
  <si>
    <t>m3</t>
  </si>
  <si>
    <t>1415471215</t>
  </si>
  <si>
    <t>29</t>
  </si>
  <si>
    <t>311990003000</t>
  </si>
  <si>
    <t>Chemická kotva MKT V d M8x80 mm ampulka, ALLMEDIA</t>
  </si>
  <si>
    <t>939374715</t>
  </si>
  <si>
    <t>30</t>
  </si>
  <si>
    <t>998762102</t>
  </si>
  <si>
    <t>Presun hmôt pre konštrukcie tesárske v objektoch výšky do 12 m</t>
  </si>
  <si>
    <t>-1232047222</t>
  </si>
  <si>
    <t>31</t>
  </si>
  <si>
    <t>764454801</t>
  </si>
  <si>
    <t>Demontáž odpadových rúr kruhových, s priemerom 75 a 100 mm,  -0,00226t</t>
  </si>
  <si>
    <t>1775967121</t>
  </si>
  <si>
    <t>764751112</t>
  </si>
  <si>
    <t>Odpadová rúra kruhová D 100 mm Lindab Rainline Elite</t>
  </si>
  <si>
    <t>24360224</t>
  </si>
  <si>
    <t>33</t>
  </si>
  <si>
    <t>764352800</t>
  </si>
  <si>
    <t>Demontáž žľabov pododkvapových polkruhových so sklonom do 30st. rš do 250 mm,  -0,00280t</t>
  </si>
  <si>
    <t>-72291471</t>
  </si>
  <si>
    <t>34</t>
  </si>
  <si>
    <t>764761122</t>
  </si>
  <si>
    <t>Žľab pododkvapový polkruhový R 150 mm, vrátane čela, hákov, rohov, kútov napr. Lindab</t>
  </si>
  <si>
    <t>-294709234</t>
  </si>
  <si>
    <t>35</t>
  </si>
  <si>
    <t>764430850</t>
  </si>
  <si>
    <t>Demontáž oplechovania atiky rš 600 mm,  -0,00337t</t>
  </si>
  <si>
    <t>48182360</t>
  </si>
  <si>
    <t>36</t>
  </si>
  <si>
    <t>764339810</t>
  </si>
  <si>
    <t>Demontáž lemovania komínov  -0,00720t</t>
  </si>
  <si>
    <t>-1206778705</t>
  </si>
  <si>
    <t>37</t>
  </si>
  <si>
    <t>764430540</t>
  </si>
  <si>
    <t>Oplechovanie atík z poplastovaného plechu, vrátane rohov r.š. 600 mm + lemovanie komína</t>
  </si>
  <si>
    <t>-1880248895</t>
  </si>
  <si>
    <t>38</t>
  </si>
  <si>
    <t>764323840</t>
  </si>
  <si>
    <t>Demontáž oplechovania odkvapov na strechách s lepenkovou krytinou rš do 400 mm,  -0,00350t</t>
  </si>
  <si>
    <t>847427451</t>
  </si>
  <si>
    <t>39</t>
  </si>
  <si>
    <t>764430520</t>
  </si>
  <si>
    <t>Oplechovanie odkvapov z poplastovaného plechu, vrátane rohov r.š. 400 mm</t>
  </si>
  <si>
    <t>1450368736</t>
  </si>
  <si>
    <t>40</t>
  </si>
  <si>
    <t>764430510</t>
  </si>
  <si>
    <t>Oplechovanie sokla  z poplastovaného plechu, vrátane rohov r.š. do 330 mm</t>
  </si>
  <si>
    <t>269641200</t>
  </si>
  <si>
    <t>41</t>
  </si>
  <si>
    <t>1909662047</t>
  </si>
  <si>
    <t>02 - Neoprávnené náklady</t>
  </si>
  <si>
    <t>D. - Ostatné stavebné práce</t>
  </si>
  <si>
    <t xml:space="preserve">      767 - Konštrukcie doplnkové kovové</t>
  </si>
  <si>
    <t xml:space="preserve">      783 - Nátery</t>
  </si>
  <si>
    <t>M - Práce a dodávky M</t>
  </si>
  <si>
    <t xml:space="preserve">    21-M - Elektromontáže</t>
  </si>
  <si>
    <t xml:space="preserve">    22-M - Montáže oznam. a zabezp. zariadení</t>
  </si>
  <si>
    <t>Kontaktný zatepľovací systém na báze minerálnej vlny (napr. Nobasil FKD, ISOVER TF Profi ) 40x600x1000 mm, minerálna izolácia, zateplenie markízy</t>
  </si>
  <si>
    <t>-686601893</t>
  </si>
  <si>
    <t>978059211</t>
  </si>
  <si>
    <t>Odsekanie a odobratie parapetov z kameňa zo stien vrátane podkladovej omietky do 2 m2,  -0,16900t</t>
  </si>
  <si>
    <t>1200542650</t>
  </si>
  <si>
    <t>990363288</t>
  </si>
  <si>
    <t>-1031319270</t>
  </si>
  <si>
    <t>1791337765</t>
  </si>
  <si>
    <t>-1879589779</t>
  </si>
  <si>
    <t>276499893</t>
  </si>
  <si>
    <t>439824115</t>
  </si>
  <si>
    <t>-57418647</t>
  </si>
  <si>
    <t>163008270</t>
  </si>
  <si>
    <t>Strešná fólia PVC (napr. Sika Sikaplan 15 G-03 , FATRAFOL 810) , PVC hr. 1,50 mm  šedá, dodávka na markízu</t>
  </si>
  <si>
    <t>1621141957</t>
  </si>
  <si>
    <t>-1411136038</t>
  </si>
  <si>
    <t>-1856210198</t>
  </si>
  <si>
    <t>713142155</t>
  </si>
  <si>
    <t>Montáž TI striech plochých do 10° polystyrénom, rozloženej v jednej vrstve, prikotvením-horná časť markízy</t>
  </si>
  <si>
    <t>962910973</t>
  </si>
  <si>
    <t>283750000600</t>
  </si>
  <si>
    <t>Doska XPS (napr. STYRODUR 2800 C) hr. 40 mm-horná časť markízy</t>
  </si>
  <si>
    <t>1758768642</t>
  </si>
  <si>
    <t>764421590</t>
  </si>
  <si>
    <t>Oplechovanie prístreškov z poplastovaného plechu, r.š. do 1500 mm</t>
  </si>
  <si>
    <t>-354947199</t>
  </si>
  <si>
    <t>76442159R</t>
  </si>
  <si>
    <t>Oplechovanie markízy z poplastovaného plechu, r.š. do 1500 mm</t>
  </si>
  <si>
    <t>-635377832</t>
  </si>
  <si>
    <t>767</t>
  </si>
  <si>
    <t>Konštrukcie doplnkové kovové</t>
  </si>
  <si>
    <t>767222241</t>
  </si>
  <si>
    <t>Demontáž kovových konštrukcií prístreškov na ďalšie použitie</t>
  </si>
  <si>
    <t>-944425524</t>
  </si>
  <si>
    <t>767082405</t>
  </si>
  <si>
    <t>Demontáž vlajkonosičov, do sutiny</t>
  </si>
  <si>
    <t>-2086527834</t>
  </si>
  <si>
    <t>767662120</t>
  </si>
  <si>
    <t>Dodávka a  montáž nových vlajkonosičov</t>
  </si>
  <si>
    <t>1174093039</t>
  </si>
  <si>
    <t>783</t>
  </si>
  <si>
    <t>Nátery</t>
  </si>
  <si>
    <t>783122110</t>
  </si>
  <si>
    <t>Nátery oceľ.konštr. syntetické na vzduchu schnúce ťažkých A dvojnásobné - 70μm</t>
  </si>
  <si>
    <t>834399580</t>
  </si>
  <si>
    <t>783122710</t>
  </si>
  <si>
    <t>Nátery oceľ.konštr. syntetické na vzduchu schnúce ťažkých A základné - 35μm</t>
  </si>
  <si>
    <t>-530464271</t>
  </si>
  <si>
    <t>783904811</t>
  </si>
  <si>
    <t>Ostatné práce odmastenie chemickými odhrdzavenie kovových konštrukcií</t>
  </si>
  <si>
    <t>140554395</t>
  </si>
  <si>
    <t>Práce a dodávky M</t>
  </si>
  <si>
    <t>21-M</t>
  </si>
  <si>
    <t>Elektromontáže</t>
  </si>
  <si>
    <t xml:space="preserve">210 21009625
_x000D_
</t>
  </si>
  <si>
    <t>Demontáž vonkajšieho osvetlenia</t>
  </si>
  <si>
    <t>64</t>
  </si>
  <si>
    <t>2143876327</t>
  </si>
  <si>
    <t xml:space="preserve">210 21009620
_x000D_
</t>
  </si>
  <si>
    <t>Spätná montáž vonkajšieho osvetlenia</t>
  </si>
  <si>
    <t>1628400905</t>
  </si>
  <si>
    <t>21062612
_x000D_
0</t>
  </si>
  <si>
    <t>Demontáž elektroskríň na ďalšie použitie</t>
  </si>
  <si>
    <t>566528221</t>
  </si>
  <si>
    <t>21062612
_x000D_3</t>
  </si>
  <si>
    <t>Spätná montáž elektroskríň</t>
  </si>
  <si>
    <t>-316170048</t>
  </si>
  <si>
    <t>210950277</t>
  </si>
  <si>
    <t>Zakrytie káblových vedení na fasáde plastovým krytom (a zakrytie pod zatepľovací systém)</t>
  </si>
  <si>
    <t>-2021694860</t>
  </si>
  <si>
    <t>220 211711</t>
  </si>
  <si>
    <t>Demontáž a spätná montáž bleskozvodu na fasádu, predĺženie zvodov a konzolí, doplnenie  zvodov+ revízia, zvody hromozvodu  sa zakryjú pod zatepľovací systém</t>
  </si>
  <si>
    <t>kpl</t>
  </si>
  <si>
    <t>2025204244</t>
  </si>
  <si>
    <t>22-M</t>
  </si>
  <si>
    <t>Montáže oznam. a zabezp. zariadení</t>
  </si>
  <si>
    <t>220320441</t>
  </si>
  <si>
    <t>Demontáž zvončeka pri hlavnom vchode na ďalšie použitie</t>
  </si>
  <si>
    <t>528035531</t>
  </si>
  <si>
    <t>210140651</t>
  </si>
  <si>
    <t>Spätná montáž upraveného zvončeka</t>
  </si>
  <si>
    <t>-708973384</t>
  </si>
  <si>
    <t>220320309</t>
  </si>
  <si>
    <t>Demontáž informačných tabúľ z fasády na ďalšie použitie</t>
  </si>
  <si>
    <t>-252587927</t>
  </si>
  <si>
    <t>220320391</t>
  </si>
  <si>
    <t>Spätná  montáž  informačných tabúľ na zavesené závitové tyče - kotvené do steny chemickou kotvou</t>
  </si>
  <si>
    <t>-1591310103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</si>
</sst>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topLeftCell="A19" workbookViewId="0">
      <selection activeCell="AI17" sqref="AI17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36" t="s">
        <v>5</v>
      </c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20" t="s">
        <v>12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R5" s="17"/>
      <c r="BE5" s="217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22" t="s">
        <v>15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R6" s="17"/>
      <c r="BE6" s="218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18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/>
      <c r="AR8" s="17"/>
      <c r="BE8" s="218"/>
      <c r="BS8" s="14" t="s">
        <v>6</v>
      </c>
    </row>
    <row r="9" spans="1:74" s="1" customFormat="1" ht="14.45" customHeight="1">
      <c r="B9" s="17"/>
      <c r="AR9" s="17"/>
      <c r="BE9" s="218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23</v>
      </c>
      <c r="AR10" s="17"/>
      <c r="BE10" s="218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26</v>
      </c>
      <c r="AR11" s="17"/>
      <c r="BE11" s="218"/>
      <c r="BS11" s="14" t="s">
        <v>6</v>
      </c>
    </row>
    <row r="12" spans="1:74" s="1" customFormat="1" ht="6.95" customHeight="1">
      <c r="B12" s="17"/>
      <c r="AR12" s="17"/>
      <c r="BE12" s="218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22</v>
      </c>
      <c r="AN13" s="26" t="s">
        <v>28</v>
      </c>
      <c r="AR13" s="17"/>
      <c r="BE13" s="218"/>
      <c r="BS13" s="14" t="s">
        <v>6</v>
      </c>
    </row>
    <row r="14" spans="1:74" ht="12.75">
      <c r="B14" s="17"/>
      <c r="E14" s="223" t="s">
        <v>28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4" t="s">
        <v>25</v>
      </c>
      <c r="AN14" s="26" t="s">
        <v>28</v>
      </c>
      <c r="AR14" s="17"/>
      <c r="BE14" s="218"/>
      <c r="BS14" s="14" t="s">
        <v>6</v>
      </c>
    </row>
    <row r="15" spans="1:74" s="1" customFormat="1" ht="6.95" customHeight="1">
      <c r="B15" s="17"/>
      <c r="AR15" s="17"/>
      <c r="BE15" s="218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22</v>
      </c>
      <c r="AN16" s="22" t="s">
        <v>30</v>
      </c>
      <c r="AR16" s="17"/>
      <c r="BE16" s="218"/>
      <c r="BS16" s="14" t="s">
        <v>3</v>
      </c>
    </row>
    <row r="17" spans="1:71" s="1" customFormat="1" ht="18.399999999999999" customHeight="1">
      <c r="B17" s="17"/>
      <c r="E17" s="22" t="s">
        <v>31</v>
      </c>
      <c r="AK17" s="24" t="s">
        <v>25</v>
      </c>
      <c r="AN17" s="22" t="s">
        <v>32</v>
      </c>
      <c r="AR17" s="17"/>
      <c r="BE17" s="218"/>
      <c r="BS17" s="14" t="s">
        <v>33</v>
      </c>
    </row>
    <row r="18" spans="1:71" s="1" customFormat="1" ht="6.95" customHeight="1">
      <c r="B18" s="17"/>
      <c r="AR18" s="17"/>
      <c r="BE18" s="218"/>
      <c r="BS18" s="14" t="s">
        <v>34</v>
      </c>
    </row>
    <row r="19" spans="1:71" s="1" customFormat="1" ht="12" customHeight="1">
      <c r="B19" s="17"/>
      <c r="D19" s="24" t="s">
        <v>35</v>
      </c>
      <c r="AK19" s="24" t="s">
        <v>22</v>
      </c>
      <c r="AN19" s="22" t="s">
        <v>1</v>
      </c>
      <c r="AR19" s="17"/>
      <c r="BE19" s="218"/>
      <c r="BS19" s="14" t="s">
        <v>34</v>
      </c>
    </row>
    <row r="20" spans="1:71" s="1" customFormat="1" ht="18.399999999999999" customHeight="1">
      <c r="B20" s="17"/>
      <c r="E20" s="22" t="s">
        <v>36</v>
      </c>
      <c r="AK20" s="24" t="s">
        <v>25</v>
      </c>
      <c r="AN20" s="22" t="s">
        <v>1</v>
      </c>
      <c r="AR20" s="17"/>
      <c r="BE20" s="218"/>
      <c r="BS20" s="14" t="s">
        <v>33</v>
      </c>
    </row>
    <row r="21" spans="1:71" s="1" customFormat="1" ht="6.95" customHeight="1">
      <c r="B21" s="17"/>
      <c r="AR21" s="17"/>
      <c r="BE21" s="218"/>
    </row>
    <row r="22" spans="1:71" s="1" customFormat="1" ht="12" customHeight="1">
      <c r="B22" s="17"/>
      <c r="D22" s="24" t="s">
        <v>37</v>
      </c>
      <c r="AR22" s="17"/>
      <c r="BE22" s="218"/>
    </row>
    <row r="23" spans="1:71" s="1" customFormat="1" ht="16.5" customHeight="1">
      <c r="B23" s="17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17"/>
      <c r="BE23" s="218"/>
    </row>
    <row r="24" spans="1:71" s="1" customFormat="1" ht="6.95" customHeight="1">
      <c r="B24" s="17"/>
      <c r="AR24" s="17"/>
      <c r="BE24" s="218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8"/>
    </row>
    <row r="26" spans="1:71" s="2" customFormat="1" ht="25.9" customHeight="1">
      <c r="A26" s="29"/>
      <c r="B26" s="30"/>
      <c r="C26" s="29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6">
        <f>ROUND(AG94,2)</f>
        <v>0</v>
      </c>
      <c r="AL26" s="227"/>
      <c r="AM26" s="227"/>
      <c r="AN26" s="227"/>
      <c r="AO26" s="227"/>
      <c r="AP26" s="29"/>
      <c r="AQ26" s="29"/>
      <c r="AR26" s="30"/>
      <c r="BE26" s="218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8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8" t="s">
        <v>39</v>
      </c>
      <c r="M28" s="228"/>
      <c r="N28" s="228"/>
      <c r="O28" s="228"/>
      <c r="P28" s="228"/>
      <c r="Q28" s="29"/>
      <c r="R28" s="29"/>
      <c r="S28" s="29"/>
      <c r="T28" s="29"/>
      <c r="U28" s="29"/>
      <c r="V28" s="29"/>
      <c r="W28" s="228" t="s">
        <v>40</v>
      </c>
      <c r="X28" s="228"/>
      <c r="Y28" s="228"/>
      <c r="Z28" s="228"/>
      <c r="AA28" s="228"/>
      <c r="AB28" s="228"/>
      <c r="AC28" s="228"/>
      <c r="AD28" s="228"/>
      <c r="AE28" s="228"/>
      <c r="AF28" s="29"/>
      <c r="AG28" s="29"/>
      <c r="AH28" s="29"/>
      <c r="AI28" s="29"/>
      <c r="AJ28" s="29"/>
      <c r="AK28" s="228" t="s">
        <v>41</v>
      </c>
      <c r="AL28" s="228"/>
      <c r="AM28" s="228"/>
      <c r="AN28" s="228"/>
      <c r="AO28" s="228"/>
      <c r="AP28" s="29"/>
      <c r="AQ28" s="29"/>
      <c r="AR28" s="30"/>
      <c r="BE28" s="218"/>
    </row>
    <row r="29" spans="1:71" s="3" customFormat="1" ht="14.45" customHeight="1">
      <c r="B29" s="34"/>
      <c r="D29" s="24" t="s">
        <v>42</v>
      </c>
      <c r="F29" s="24" t="s">
        <v>43</v>
      </c>
      <c r="L29" s="231">
        <v>0.2</v>
      </c>
      <c r="M29" s="230"/>
      <c r="N29" s="230"/>
      <c r="O29" s="230"/>
      <c r="P29" s="230"/>
      <c r="W29" s="229">
        <f>ROUND(AZ94, 2)</f>
        <v>0</v>
      </c>
      <c r="X29" s="230"/>
      <c r="Y29" s="230"/>
      <c r="Z29" s="230"/>
      <c r="AA29" s="230"/>
      <c r="AB29" s="230"/>
      <c r="AC29" s="230"/>
      <c r="AD29" s="230"/>
      <c r="AE29" s="230"/>
      <c r="AK29" s="229">
        <f>ROUND(AV94, 2)</f>
        <v>0</v>
      </c>
      <c r="AL29" s="230"/>
      <c r="AM29" s="230"/>
      <c r="AN29" s="230"/>
      <c r="AO29" s="230"/>
      <c r="AR29" s="34"/>
      <c r="BE29" s="219"/>
    </row>
    <row r="30" spans="1:71" s="3" customFormat="1" ht="14.45" customHeight="1">
      <c r="B30" s="34"/>
      <c r="F30" s="24" t="s">
        <v>44</v>
      </c>
      <c r="L30" s="231">
        <v>0.2</v>
      </c>
      <c r="M30" s="230"/>
      <c r="N30" s="230"/>
      <c r="O30" s="230"/>
      <c r="P30" s="230"/>
      <c r="W30" s="229">
        <f>ROUND(BA94, 2)</f>
        <v>0</v>
      </c>
      <c r="X30" s="230"/>
      <c r="Y30" s="230"/>
      <c r="Z30" s="230"/>
      <c r="AA30" s="230"/>
      <c r="AB30" s="230"/>
      <c r="AC30" s="230"/>
      <c r="AD30" s="230"/>
      <c r="AE30" s="230"/>
      <c r="AK30" s="229">
        <f>ROUND(AW94, 2)</f>
        <v>0</v>
      </c>
      <c r="AL30" s="230"/>
      <c r="AM30" s="230"/>
      <c r="AN30" s="230"/>
      <c r="AO30" s="230"/>
      <c r="AR30" s="34"/>
      <c r="BE30" s="219"/>
    </row>
    <row r="31" spans="1:71" s="3" customFormat="1" ht="14.45" hidden="1" customHeight="1">
      <c r="B31" s="34"/>
      <c r="F31" s="24" t="s">
        <v>45</v>
      </c>
      <c r="L31" s="231">
        <v>0.2</v>
      </c>
      <c r="M31" s="230"/>
      <c r="N31" s="230"/>
      <c r="O31" s="230"/>
      <c r="P31" s="230"/>
      <c r="W31" s="229">
        <f>ROUND(BB94, 2)</f>
        <v>0</v>
      </c>
      <c r="X31" s="230"/>
      <c r="Y31" s="230"/>
      <c r="Z31" s="230"/>
      <c r="AA31" s="230"/>
      <c r="AB31" s="230"/>
      <c r="AC31" s="230"/>
      <c r="AD31" s="230"/>
      <c r="AE31" s="230"/>
      <c r="AK31" s="229">
        <v>0</v>
      </c>
      <c r="AL31" s="230"/>
      <c r="AM31" s="230"/>
      <c r="AN31" s="230"/>
      <c r="AO31" s="230"/>
      <c r="AR31" s="34"/>
      <c r="BE31" s="219"/>
    </row>
    <row r="32" spans="1:71" s="3" customFormat="1" ht="14.45" hidden="1" customHeight="1">
      <c r="B32" s="34"/>
      <c r="F32" s="24" t="s">
        <v>46</v>
      </c>
      <c r="L32" s="231">
        <v>0.2</v>
      </c>
      <c r="M32" s="230"/>
      <c r="N32" s="230"/>
      <c r="O32" s="230"/>
      <c r="P32" s="230"/>
      <c r="W32" s="229">
        <f>ROUND(BC94, 2)</f>
        <v>0</v>
      </c>
      <c r="X32" s="230"/>
      <c r="Y32" s="230"/>
      <c r="Z32" s="230"/>
      <c r="AA32" s="230"/>
      <c r="AB32" s="230"/>
      <c r="AC32" s="230"/>
      <c r="AD32" s="230"/>
      <c r="AE32" s="230"/>
      <c r="AK32" s="229">
        <v>0</v>
      </c>
      <c r="AL32" s="230"/>
      <c r="AM32" s="230"/>
      <c r="AN32" s="230"/>
      <c r="AO32" s="230"/>
      <c r="AR32" s="34"/>
      <c r="BE32" s="219"/>
    </row>
    <row r="33" spans="1:57" s="3" customFormat="1" ht="14.45" hidden="1" customHeight="1">
      <c r="B33" s="34"/>
      <c r="F33" s="24" t="s">
        <v>47</v>
      </c>
      <c r="L33" s="231">
        <v>0</v>
      </c>
      <c r="M33" s="230"/>
      <c r="N33" s="230"/>
      <c r="O33" s="230"/>
      <c r="P33" s="230"/>
      <c r="W33" s="229">
        <f>ROUND(BD94, 2)</f>
        <v>0</v>
      </c>
      <c r="X33" s="230"/>
      <c r="Y33" s="230"/>
      <c r="Z33" s="230"/>
      <c r="AA33" s="230"/>
      <c r="AB33" s="230"/>
      <c r="AC33" s="230"/>
      <c r="AD33" s="230"/>
      <c r="AE33" s="230"/>
      <c r="AK33" s="229">
        <v>0</v>
      </c>
      <c r="AL33" s="230"/>
      <c r="AM33" s="230"/>
      <c r="AN33" s="230"/>
      <c r="AO33" s="230"/>
      <c r="AR33" s="34"/>
      <c r="BE33" s="219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8"/>
    </row>
    <row r="35" spans="1:57" s="2" customFormat="1" ht="25.9" customHeight="1">
      <c r="A35" s="29"/>
      <c r="B35" s="30"/>
      <c r="C35" s="35"/>
      <c r="D35" s="36" t="s">
        <v>48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49</v>
      </c>
      <c r="U35" s="37"/>
      <c r="V35" s="37"/>
      <c r="W35" s="37"/>
      <c r="X35" s="235" t="s">
        <v>50</v>
      </c>
      <c r="Y35" s="233"/>
      <c r="Z35" s="233"/>
      <c r="AA35" s="233"/>
      <c r="AB35" s="233"/>
      <c r="AC35" s="37"/>
      <c r="AD35" s="37"/>
      <c r="AE35" s="37"/>
      <c r="AF35" s="37"/>
      <c r="AG35" s="37"/>
      <c r="AH35" s="37"/>
      <c r="AI35" s="37"/>
      <c r="AJ35" s="37"/>
      <c r="AK35" s="232">
        <f>SUM(AK26:AK33)</f>
        <v>0</v>
      </c>
      <c r="AL35" s="233"/>
      <c r="AM35" s="233"/>
      <c r="AN35" s="233"/>
      <c r="AO35" s="234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53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53</v>
      </c>
      <c r="AI60" s="32"/>
      <c r="AJ60" s="32"/>
      <c r="AK60" s="32"/>
      <c r="AL60" s="32"/>
      <c r="AM60" s="42" t="s">
        <v>54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55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56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53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53</v>
      </c>
      <c r="AI75" s="32"/>
      <c r="AJ75" s="32"/>
      <c r="AK75" s="32"/>
      <c r="AL75" s="32"/>
      <c r="AM75" s="42" t="s">
        <v>54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57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 t="str">
        <f>K5</f>
        <v>195-4</v>
      </c>
      <c r="AR84" s="48"/>
    </row>
    <row r="85" spans="1:91" s="5" customFormat="1" ht="36.950000000000003" customHeight="1">
      <c r="B85" s="49"/>
      <c r="C85" s="50" t="s">
        <v>14</v>
      </c>
      <c r="L85" s="193" t="str">
        <f>K6</f>
        <v>ZLEPŠENIE ENERGETICKEJ HOSPODÁRNOSTI BUDOVY ZÁKLADNEJ ŠKOLY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Balog nad Ipľom 294, 991 11, parc.č.11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95" t="str">
        <f>IF(AN8= "","",AN8)</f>
        <v/>
      </c>
      <c r="AN87" s="195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25.7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Obec Balog nad Ipľom, Hlavná 75, 991 11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200" t="str">
        <f>IF(E17="","",E17)</f>
        <v>Energetické certifikaty s.r.o., Balog nad Ipľom</v>
      </c>
      <c r="AN89" s="201"/>
      <c r="AO89" s="201"/>
      <c r="AP89" s="201"/>
      <c r="AQ89" s="29"/>
      <c r="AR89" s="30"/>
      <c r="AS89" s="196" t="s">
        <v>58</v>
      </c>
      <c r="AT89" s="197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35</v>
      </c>
      <c r="AJ90" s="29"/>
      <c r="AK90" s="29"/>
      <c r="AL90" s="29"/>
      <c r="AM90" s="200" t="str">
        <f>IF(E20="","",E20)</f>
        <v xml:space="preserve"> </v>
      </c>
      <c r="AN90" s="201"/>
      <c r="AO90" s="201"/>
      <c r="AP90" s="201"/>
      <c r="AQ90" s="29"/>
      <c r="AR90" s="30"/>
      <c r="AS90" s="198"/>
      <c r="AT90" s="199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8"/>
      <c r="AT91" s="199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02" t="s">
        <v>59</v>
      </c>
      <c r="D92" s="203"/>
      <c r="E92" s="203"/>
      <c r="F92" s="203"/>
      <c r="G92" s="203"/>
      <c r="H92" s="57"/>
      <c r="I92" s="205" t="s">
        <v>60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4" t="s">
        <v>61</v>
      </c>
      <c r="AH92" s="203"/>
      <c r="AI92" s="203"/>
      <c r="AJ92" s="203"/>
      <c r="AK92" s="203"/>
      <c r="AL92" s="203"/>
      <c r="AM92" s="203"/>
      <c r="AN92" s="205" t="s">
        <v>62</v>
      </c>
      <c r="AO92" s="203"/>
      <c r="AP92" s="206"/>
      <c r="AQ92" s="58" t="s">
        <v>63</v>
      </c>
      <c r="AR92" s="30"/>
      <c r="AS92" s="59" t="s">
        <v>64</v>
      </c>
      <c r="AT92" s="60" t="s">
        <v>65</v>
      </c>
      <c r="AU92" s="60" t="s">
        <v>66</v>
      </c>
      <c r="AV92" s="60" t="s">
        <v>67</v>
      </c>
      <c r="AW92" s="60" t="s">
        <v>68</v>
      </c>
      <c r="AX92" s="60" t="s">
        <v>69</v>
      </c>
      <c r="AY92" s="60" t="s">
        <v>70</v>
      </c>
      <c r="AZ92" s="60" t="s">
        <v>71</v>
      </c>
      <c r="BA92" s="60" t="s">
        <v>72</v>
      </c>
      <c r="BB92" s="60" t="s">
        <v>73</v>
      </c>
      <c r="BC92" s="60" t="s">
        <v>74</v>
      </c>
      <c r="BD92" s="61" t="s">
        <v>75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76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5">
        <f>ROUND(AG95+AG101,2)</f>
        <v>0</v>
      </c>
      <c r="AH94" s="215"/>
      <c r="AI94" s="215"/>
      <c r="AJ94" s="215"/>
      <c r="AK94" s="215"/>
      <c r="AL94" s="215"/>
      <c r="AM94" s="215"/>
      <c r="AN94" s="216">
        <f t="shared" ref="AN94:AN102" si="0">SUM(AG94,AT94)</f>
        <v>0</v>
      </c>
      <c r="AO94" s="216"/>
      <c r="AP94" s="216"/>
      <c r="AQ94" s="69" t="s">
        <v>1</v>
      </c>
      <c r="AR94" s="65"/>
      <c r="AS94" s="70">
        <f>ROUND(AS95+AS101,2)</f>
        <v>0</v>
      </c>
      <c r="AT94" s="71">
        <f t="shared" ref="AT94:AT102" si="1">ROUND(SUM(AV94:AW94),2)</f>
        <v>0</v>
      </c>
      <c r="AU94" s="72">
        <f>ROUND(AU95+AU101,5)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ROUND(AZ95+AZ101,2)</f>
        <v>0</v>
      </c>
      <c r="BA94" s="71">
        <f>ROUND(BA95+BA101,2)</f>
        <v>0</v>
      </c>
      <c r="BB94" s="71">
        <f>ROUND(BB95+BB101,2)</f>
        <v>0</v>
      </c>
      <c r="BC94" s="71">
        <f>ROUND(BC95+BC101,2)</f>
        <v>0</v>
      </c>
      <c r="BD94" s="73">
        <f>ROUND(BD95+BD101,2)</f>
        <v>0</v>
      </c>
      <c r="BS94" s="74" t="s">
        <v>77</v>
      </c>
      <c r="BT94" s="74" t="s">
        <v>78</v>
      </c>
      <c r="BU94" s="75" t="s">
        <v>79</v>
      </c>
      <c r="BV94" s="74" t="s">
        <v>80</v>
      </c>
      <c r="BW94" s="74" t="s">
        <v>4</v>
      </c>
      <c r="BX94" s="74" t="s">
        <v>81</v>
      </c>
      <c r="CL94" s="74" t="s">
        <v>1</v>
      </c>
    </row>
    <row r="95" spans="1:91" s="7" customFormat="1" ht="16.5" customHeight="1">
      <c r="B95" s="76"/>
      <c r="C95" s="77"/>
      <c r="D95" s="210" t="s">
        <v>82</v>
      </c>
      <c r="E95" s="210"/>
      <c r="F95" s="210"/>
      <c r="G95" s="210"/>
      <c r="H95" s="210"/>
      <c r="I95" s="78"/>
      <c r="J95" s="210" t="s">
        <v>83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07">
        <f>ROUND(AG96,2)</f>
        <v>0</v>
      </c>
      <c r="AH95" s="208"/>
      <c r="AI95" s="208"/>
      <c r="AJ95" s="208"/>
      <c r="AK95" s="208"/>
      <c r="AL95" s="208"/>
      <c r="AM95" s="208"/>
      <c r="AN95" s="209">
        <f t="shared" si="0"/>
        <v>0</v>
      </c>
      <c r="AO95" s="208"/>
      <c r="AP95" s="208"/>
      <c r="AQ95" s="79" t="s">
        <v>84</v>
      </c>
      <c r="AR95" s="76"/>
      <c r="AS95" s="80">
        <f>ROUND(AS96,2)</f>
        <v>0</v>
      </c>
      <c r="AT95" s="81">
        <f t="shared" si="1"/>
        <v>0</v>
      </c>
      <c r="AU95" s="82">
        <f>ROUND(AU96,5)</f>
        <v>0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 t="shared" ref="AZ95:BD96" si="2">ROUND(AZ96,2)</f>
        <v>0</v>
      </c>
      <c r="BA95" s="81">
        <f t="shared" si="2"/>
        <v>0</v>
      </c>
      <c r="BB95" s="81">
        <f t="shared" si="2"/>
        <v>0</v>
      </c>
      <c r="BC95" s="81">
        <f t="shared" si="2"/>
        <v>0</v>
      </c>
      <c r="BD95" s="83">
        <f t="shared" si="2"/>
        <v>0</v>
      </c>
      <c r="BS95" s="84" t="s">
        <v>77</v>
      </c>
      <c r="BT95" s="84" t="s">
        <v>85</v>
      </c>
      <c r="BU95" s="84" t="s">
        <v>79</v>
      </c>
      <c r="BV95" s="84" t="s">
        <v>80</v>
      </c>
      <c r="BW95" s="84" t="s">
        <v>86</v>
      </c>
      <c r="BX95" s="84" t="s">
        <v>4</v>
      </c>
      <c r="CL95" s="84" t="s">
        <v>1</v>
      </c>
      <c r="CM95" s="84" t="s">
        <v>78</v>
      </c>
    </row>
    <row r="96" spans="1:91" s="4" customFormat="1" ht="16.5" customHeight="1">
      <c r="B96" s="48"/>
      <c r="C96" s="10"/>
      <c r="D96" s="10"/>
      <c r="E96" s="213" t="s">
        <v>87</v>
      </c>
      <c r="F96" s="213"/>
      <c r="G96" s="213"/>
      <c r="H96" s="213"/>
      <c r="I96" s="213"/>
      <c r="J96" s="10"/>
      <c r="K96" s="213" t="s">
        <v>88</v>
      </c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4">
        <f>ROUND(AG97,2)</f>
        <v>0</v>
      </c>
      <c r="AH96" s="212"/>
      <c r="AI96" s="212"/>
      <c r="AJ96" s="212"/>
      <c r="AK96" s="212"/>
      <c r="AL96" s="212"/>
      <c r="AM96" s="212"/>
      <c r="AN96" s="211">
        <f t="shared" si="0"/>
        <v>0</v>
      </c>
      <c r="AO96" s="212"/>
      <c r="AP96" s="212"/>
      <c r="AQ96" s="85" t="s">
        <v>89</v>
      </c>
      <c r="AR96" s="48"/>
      <c r="AS96" s="86">
        <f>ROUND(AS97,2)</f>
        <v>0</v>
      </c>
      <c r="AT96" s="87">
        <f t="shared" si="1"/>
        <v>0</v>
      </c>
      <c r="AU96" s="88">
        <f>ROUND(AU97,5)</f>
        <v>0</v>
      </c>
      <c r="AV96" s="87">
        <f>ROUND(AZ96*L29,2)</f>
        <v>0</v>
      </c>
      <c r="AW96" s="87">
        <f>ROUND(BA96*L30,2)</f>
        <v>0</v>
      </c>
      <c r="AX96" s="87">
        <f>ROUND(BB96*L29,2)</f>
        <v>0</v>
      </c>
      <c r="AY96" s="87">
        <f>ROUND(BC96*L30,2)</f>
        <v>0</v>
      </c>
      <c r="AZ96" s="87">
        <f t="shared" si="2"/>
        <v>0</v>
      </c>
      <c r="BA96" s="87">
        <f t="shared" si="2"/>
        <v>0</v>
      </c>
      <c r="BB96" s="87">
        <f t="shared" si="2"/>
        <v>0</v>
      </c>
      <c r="BC96" s="87">
        <f t="shared" si="2"/>
        <v>0</v>
      </c>
      <c r="BD96" s="89">
        <f t="shared" si="2"/>
        <v>0</v>
      </c>
      <c r="BS96" s="22" t="s">
        <v>77</v>
      </c>
      <c r="BT96" s="22" t="s">
        <v>90</v>
      </c>
      <c r="BU96" s="22" t="s">
        <v>79</v>
      </c>
      <c r="BV96" s="22" t="s">
        <v>80</v>
      </c>
      <c r="BW96" s="22" t="s">
        <v>91</v>
      </c>
      <c r="BX96" s="22" t="s">
        <v>86</v>
      </c>
      <c r="CL96" s="22" t="s">
        <v>1</v>
      </c>
    </row>
    <row r="97" spans="1:91" s="4" customFormat="1" ht="16.5" customHeight="1">
      <c r="B97" s="48"/>
      <c r="C97" s="10"/>
      <c r="D97" s="10"/>
      <c r="E97" s="10"/>
      <c r="F97" s="213" t="s">
        <v>92</v>
      </c>
      <c r="G97" s="213"/>
      <c r="H97" s="213"/>
      <c r="I97" s="213"/>
      <c r="J97" s="213"/>
      <c r="K97" s="10"/>
      <c r="L97" s="213" t="s">
        <v>93</v>
      </c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4">
        <f>ROUND(SUM(AG98:AG100),2)</f>
        <v>0</v>
      </c>
      <c r="AH97" s="212"/>
      <c r="AI97" s="212"/>
      <c r="AJ97" s="212"/>
      <c r="AK97" s="212"/>
      <c r="AL97" s="212"/>
      <c r="AM97" s="212"/>
      <c r="AN97" s="211">
        <f t="shared" si="0"/>
        <v>0</v>
      </c>
      <c r="AO97" s="212"/>
      <c r="AP97" s="212"/>
      <c r="AQ97" s="85" t="s">
        <v>89</v>
      </c>
      <c r="AR97" s="48"/>
      <c r="AS97" s="86">
        <f>ROUND(SUM(AS98:AS100),2)</f>
        <v>0</v>
      </c>
      <c r="AT97" s="87">
        <f t="shared" si="1"/>
        <v>0</v>
      </c>
      <c r="AU97" s="88">
        <f>ROUND(SUM(AU98:AU100),5)</f>
        <v>0</v>
      </c>
      <c r="AV97" s="87">
        <f>ROUND(AZ97*L29,2)</f>
        <v>0</v>
      </c>
      <c r="AW97" s="87">
        <f>ROUND(BA97*L30,2)</f>
        <v>0</v>
      </c>
      <c r="AX97" s="87">
        <f>ROUND(BB97*L29,2)</f>
        <v>0</v>
      </c>
      <c r="AY97" s="87">
        <f>ROUND(BC97*L30,2)</f>
        <v>0</v>
      </c>
      <c r="AZ97" s="87">
        <f>ROUND(SUM(AZ98:AZ100),2)</f>
        <v>0</v>
      </c>
      <c r="BA97" s="87">
        <f>ROUND(SUM(BA98:BA100),2)</f>
        <v>0</v>
      </c>
      <c r="BB97" s="87">
        <f>ROUND(SUM(BB98:BB100),2)</f>
        <v>0</v>
      </c>
      <c r="BC97" s="87">
        <f>ROUND(SUM(BC98:BC100),2)</f>
        <v>0</v>
      </c>
      <c r="BD97" s="89">
        <f>ROUND(SUM(BD98:BD100),2)</f>
        <v>0</v>
      </c>
      <c r="BS97" s="22" t="s">
        <v>77</v>
      </c>
      <c r="BT97" s="22" t="s">
        <v>94</v>
      </c>
      <c r="BU97" s="22" t="s">
        <v>79</v>
      </c>
      <c r="BV97" s="22" t="s">
        <v>80</v>
      </c>
      <c r="BW97" s="22" t="s">
        <v>95</v>
      </c>
      <c r="BX97" s="22" t="s">
        <v>91</v>
      </c>
      <c r="CL97" s="22" t="s">
        <v>1</v>
      </c>
    </row>
    <row r="98" spans="1:91" s="4" customFormat="1" ht="16.5" customHeight="1">
      <c r="A98" s="90" t="s">
        <v>96</v>
      </c>
      <c r="B98" s="48"/>
      <c r="C98" s="10"/>
      <c r="D98" s="10"/>
      <c r="E98" s="10"/>
      <c r="F98" s="10"/>
      <c r="G98" s="213" t="s">
        <v>97</v>
      </c>
      <c r="H98" s="213"/>
      <c r="I98" s="213"/>
      <c r="J98" s="213"/>
      <c r="K98" s="213"/>
      <c r="L98" s="10"/>
      <c r="M98" s="213" t="s">
        <v>98</v>
      </c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1">
        <f>'A. - Zateplenie obvodovéh...'!J34</f>
        <v>0</v>
      </c>
      <c r="AH98" s="212"/>
      <c r="AI98" s="212"/>
      <c r="AJ98" s="212"/>
      <c r="AK98" s="212"/>
      <c r="AL98" s="212"/>
      <c r="AM98" s="212"/>
      <c r="AN98" s="211">
        <f t="shared" si="0"/>
        <v>0</v>
      </c>
      <c r="AO98" s="212"/>
      <c r="AP98" s="212"/>
      <c r="AQ98" s="85" t="s">
        <v>89</v>
      </c>
      <c r="AR98" s="48"/>
      <c r="AS98" s="86">
        <v>0</v>
      </c>
      <c r="AT98" s="87">
        <f t="shared" si="1"/>
        <v>0</v>
      </c>
      <c r="AU98" s="88">
        <f>'A. - Zateplenie obvodovéh...'!P128</f>
        <v>0</v>
      </c>
      <c r="AV98" s="87">
        <f>'A. - Zateplenie obvodovéh...'!J37</f>
        <v>0</v>
      </c>
      <c r="AW98" s="87">
        <f>'A. - Zateplenie obvodovéh...'!J38</f>
        <v>0</v>
      </c>
      <c r="AX98" s="87">
        <f>'A. - Zateplenie obvodovéh...'!J39</f>
        <v>0</v>
      </c>
      <c r="AY98" s="87">
        <f>'A. - Zateplenie obvodovéh...'!J40</f>
        <v>0</v>
      </c>
      <c r="AZ98" s="87">
        <f>'A. - Zateplenie obvodovéh...'!F37</f>
        <v>0</v>
      </c>
      <c r="BA98" s="87">
        <f>'A. - Zateplenie obvodovéh...'!F38</f>
        <v>0</v>
      </c>
      <c r="BB98" s="87">
        <f>'A. - Zateplenie obvodovéh...'!F39</f>
        <v>0</v>
      </c>
      <c r="BC98" s="87">
        <f>'A. - Zateplenie obvodovéh...'!F40</f>
        <v>0</v>
      </c>
      <c r="BD98" s="89">
        <f>'A. - Zateplenie obvodovéh...'!F41</f>
        <v>0</v>
      </c>
      <c r="BT98" s="22" t="s">
        <v>99</v>
      </c>
      <c r="BV98" s="22" t="s">
        <v>80</v>
      </c>
      <c r="BW98" s="22" t="s">
        <v>100</v>
      </c>
      <c r="BX98" s="22" t="s">
        <v>95</v>
      </c>
      <c r="CL98" s="22" t="s">
        <v>1</v>
      </c>
    </row>
    <row r="99" spans="1:91" s="4" customFormat="1" ht="16.5" customHeight="1">
      <c r="A99" s="90" t="s">
        <v>96</v>
      </c>
      <c r="B99" s="48"/>
      <c r="C99" s="10"/>
      <c r="D99" s="10"/>
      <c r="E99" s="10"/>
      <c r="F99" s="10"/>
      <c r="G99" s="213" t="s">
        <v>101</v>
      </c>
      <c r="H99" s="213"/>
      <c r="I99" s="213"/>
      <c r="J99" s="213"/>
      <c r="K99" s="213"/>
      <c r="L99" s="10"/>
      <c r="M99" s="213" t="s">
        <v>102</v>
      </c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1">
        <f>'B. - Výmena otvorových ko...'!J34</f>
        <v>0</v>
      </c>
      <c r="AH99" s="212"/>
      <c r="AI99" s="212"/>
      <c r="AJ99" s="212"/>
      <c r="AK99" s="212"/>
      <c r="AL99" s="212"/>
      <c r="AM99" s="212"/>
      <c r="AN99" s="211">
        <f t="shared" si="0"/>
        <v>0</v>
      </c>
      <c r="AO99" s="212"/>
      <c r="AP99" s="212"/>
      <c r="AQ99" s="85" t="s">
        <v>89</v>
      </c>
      <c r="AR99" s="48"/>
      <c r="AS99" s="86">
        <v>0</v>
      </c>
      <c r="AT99" s="87">
        <f t="shared" si="1"/>
        <v>0</v>
      </c>
      <c r="AU99" s="88">
        <f>'B. - Výmena otvorových ko...'!P134</f>
        <v>0</v>
      </c>
      <c r="AV99" s="87">
        <f>'B. - Výmena otvorových ko...'!J37</f>
        <v>0</v>
      </c>
      <c r="AW99" s="87">
        <f>'B. - Výmena otvorových ko...'!J38</f>
        <v>0</v>
      </c>
      <c r="AX99" s="87">
        <f>'B. - Výmena otvorových ko...'!J39</f>
        <v>0</v>
      </c>
      <c r="AY99" s="87">
        <f>'B. - Výmena otvorových ko...'!J40</f>
        <v>0</v>
      </c>
      <c r="AZ99" s="87">
        <f>'B. - Výmena otvorových ko...'!F37</f>
        <v>0</v>
      </c>
      <c r="BA99" s="87">
        <f>'B. - Výmena otvorových ko...'!F38</f>
        <v>0</v>
      </c>
      <c r="BB99" s="87">
        <f>'B. - Výmena otvorových ko...'!F39</f>
        <v>0</v>
      </c>
      <c r="BC99" s="87">
        <f>'B. - Výmena otvorových ko...'!F40</f>
        <v>0</v>
      </c>
      <c r="BD99" s="89">
        <f>'B. - Výmena otvorových ko...'!F41</f>
        <v>0</v>
      </c>
      <c r="BT99" s="22" t="s">
        <v>99</v>
      </c>
      <c r="BV99" s="22" t="s">
        <v>80</v>
      </c>
      <c r="BW99" s="22" t="s">
        <v>103</v>
      </c>
      <c r="BX99" s="22" t="s">
        <v>95</v>
      </c>
      <c r="CL99" s="22" t="s">
        <v>1</v>
      </c>
    </row>
    <row r="100" spans="1:91" s="4" customFormat="1" ht="23.25" customHeight="1">
      <c r="A100" s="90" t="s">
        <v>96</v>
      </c>
      <c r="B100" s="48"/>
      <c r="C100" s="10"/>
      <c r="D100" s="10"/>
      <c r="E100" s="10"/>
      <c r="F100" s="10"/>
      <c r="G100" s="213" t="s">
        <v>104</v>
      </c>
      <c r="H100" s="213"/>
      <c r="I100" s="213"/>
      <c r="J100" s="213"/>
      <c r="K100" s="213"/>
      <c r="L100" s="10"/>
      <c r="M100" s="213" t="s">
        <v>105</v>
      </c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1">
        <f>'C. - Rekonštrukcia a zate...'!J34</f>
        <v>0</v>
      </c>
      <c r="AH100" s="212"/>
      <c r="AI100" s="212"/>
      <c r="AJ100" s="212"/>
      <c r="AK100" s="212"/>
      <c r="AL100" s="212"/>
      <c r="AM100" s="212"/>
      <c r="AN100" s="211">
        <f t="shared" si="0"/>
        <v>0</v>
      </c>
      <c r="AO100" s="212"/>
      <c r="AP100" s="212"/>
      <c r="AQ100" s="85" t="s">
        <v>89</v>
      </c>
      <c r="AR100" s="48"/>
      <c r="AS100" s="86">
        <v>0</v>
      </c>
      <c r="AT100" s="87">
        <f t="shared" si="1"/>
        <v>0</v>
      </c>
      <c r="AU100" s="88">
        <f>'C. - Rekonštrukcia a zate...'!P134</f>
        <v>0</v>
      </c>
      <c r="AV100" s="87">
        <f>'C. - Rekonštrukcia a zate...'!J37</f>
        <v>0</v>
      </c>
      <c r="AW100" s="87">
        <f>'C. - Rekonštrukcia a zate...'!J38</f>
        <v>0</v>
      </c>
      <c r="AX100" s="87">
        <f>'C. - Rekonštrukcia a zate...'!J39</f>
        <v>0</v>
      </c>
      <c r="AY100" s="87">
        <f>'C. - Rekonštrukcia a zate...'!J40</f>
        <v>0</v>
      </c>
      <c r="AZ100" s="87">
        <f>'C. - Rekonštrukcia a zate...'!F37</f>
        <v>0</v>
      </c>
      <c r="BA100" s="87">
        <f>'C. - Rekonštrukcia a zate...'!F38</f>
        <v>0</v>
      </c>
      <c r="BB100" s="87">
        <f>'C. - Rekonštrukcia a zate...'!F39</f>
        <v>0</v>
      </c>
      <c r="BC100" s="87">
        <f>'C. - Rekonštrukcia a zate...'!F40</f>
        <v>0</v>
      </c>
      <c r="BD100" s="89">
        <f>'C. - Rekonštrukcia a zate...'!F41</f>
        <v>0</v>
      </c>
      <c r="BT100" s="22" t="s">
        <v>99</v>
      </c>
      <c r="BV100" s="22" t="s">
        <v>80</v>
      </c>
      <c r="BW100" s="22" t="s">
        <v>106</v>
      </c>
      <c r="BX100" s="22" t="s">
        <v>95</v>
      </c>
      <c r="CL100" s="22" t="s">
        <v>1</v>
      </c>
    </row>
    <row r="101" spans="1:91" s="7" customFormat="1" ht="16.5" customHeight="1">
      <c r="B101" s="76"/>
      <c r="C101" s="77"/>
      <c r="D101" s="210" t="s">
        <v>107</v>
      </c>
      <c r="E101" s="210"/>
      <c r="F101" s="210"/>
      <c r="G101" s="210"/>
      <c r="H101" s="210"/>
      <c r="I101" s="78"/>
      <c r="J101" s="210" t="s">
        <v>108</v>
      </c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07">
        <f>ROUND(AG102,2)</f>
        <v>0</v>
      </c>
      <c r="AH101" s="208"/>
      <c r="AI101" s="208"/>
      <c r="AJ101" s="208"/>
      <c r="AK101" s="208"/>
      <c r="AL101" s="208"/>
      <c r="AM101" s="208"/>
      <c r="AN101" s="209">
        <f t="shared" si="0"/>
        <v>0</v>
      </c>
      <c r="AO101" s="208"/>
      <c r="AP101" s="208"/>
      <c r="AQ101" s="79" t="s">
        <v>84</v>
      </c>
      <c r="AR101" s="76"/>
      <c r="AS101" s="80">
        <f>ROUND(AS102,2)</f>
        <v>0</v>
      </c>
      <c r="AT101" s="81">
        <f t="shared" si="1"/>
        <v>0</v>
      </c>
      <c r="AU101" s="82">
        <f>ROUND(AU102,5)</f>
        <v>0</v>
      </c>
      <c r="AV101" s="81">
        <f>ROUND(AZ101*L29,2)</f>
        <v>0</v>
      </c>
      <c r="AW101" s="81">
        <f>ROUND(BA101*L30,2)</f>
        <v>0</v>
      </c>
      <c r="AX101" s="81">
        <f>ROUND(BB101*L29,2)</f>
        <v>0</v>
      </c>
      <c r="AY101" s="81">
        <f>ROUND(BC101*L30,2)</f>
        <v>0</v>
      </c>
      <c r="AZ101" s="81">
        <f>ROUND(AZ102,2)</f>
        <v>0</v>
      </c>
      <c r="BA101" s="81">
        <f>ROUND(BA102,2)</f>
        <v>0</v>
      </c>
      <c r="BB101" s="81">
        <f>ROUND(BB102,2)</f>
        <v>0</v>
      </c>
      <c r="BC101" s="81">
        <f>ROUND(BC102,2)</f>
        <v>0</v>
      </c>
      <c r="BD101" s="83">
        <f>ROUND(BD102,2)</f>
        <v>0</v>
      </c>
      <c r="BS101" s="84" t="s">
        <v>77</v>
      </c>
      <c r="BT101" s="84" t="s">
        <v>85</v>
      </c>
      <c r="BU101" s="84" t="s">
        <v>79</v>
      </c>
      <c r="BV101" s="84" t="s">
        <v>80</v>
      </c>
      <c r="BW101" s="84" t="s">
        <v>109</v>
      </c>
      <c r="BX101" s="84" t="s">
        <v>4</v>
      </c>
      <c r="CL101" s="84" t="s">
        <v>1</v>
      </c>
      <c r="CM101" s="84" t="s">
        <v>78</v>
      </c>
    </row>
    <row r="102" spans="1:91" s="4" customFormat="1" ht="16.5" customHeight="1">
      <c r="A102" s="90" t="s">
        <v>96</v>
      </c>
      <c r="B102" s="48"/>
      <c r="C102" s="10"/>
      <c r="D102" s="10"/>
      <c r="E102" s="213" t="s">
        <v>110</v>
      </c>
      <c r="F102" s="213"/>
      <c r="G102" s="213"/>
      <c r="H102" s="213"/>
      <c r="I102" s="213"/>
      <c r="J102" s="10"/>
      <c r="K102" s="213" t="s">
        <v>111</v>
      </c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1">
        <f>'D. - Ostatné stavebné práce'!J32</f>
        <v>0</v>
      </c>
      <c r="AH102" s="212"/>
      <c r="AI102" s="212"/>
      <c r="AJ102" s="212"/>
      <c r="AK102" s="212"/>
      <c r="AL102" s="212"/>
      <c r="AM102" s="212"/>
      <c r="AN102" s="211">
        <f t="shared" si="0"/>
        <v>0</v>
      </c>
      <c r="AO102" s="212"/>
      <c r="AP102" s="212"/>
      <c r="AQ102" s="85" t="s">
        <v>89</v>
      </c>
      <c r="AR102" s="48"/>
      <c r="AS102" s="91">
        <v>0</v>
      </c>
      <c r="AT102" s="92">
        <f t="shared" si="1"/>
        <v>0</v>
      </c>
      <c r="AU102" s="93">
        <f>'D. - Ostatné stavebné práce'!P135</f>
        <v>0</v>
      </c>
      <c r="AV102" s="92">
        <f>'D. - Ostatné stavebné práce'!J35</f>
        <v>0</v>
      </c>
      <c r="AW102" s="92">
        <f>'D. - Ostatné stavebné práce'!J36</f>
        <v>0</v>
      </c>
      <c r="AX102" s="92">
        <f>'D. - Ostatné stavebné práce'!J37</f>
        <v>0</v>
      </c>
      <c r="AY102" s="92">
        <f>'D. - Ostatné stavebné práce'!J38</f>
        <v>0</v>
      </c>
      <c r="AZ102" s="92">
        <f>'D. - Ostatné stavebné práce'!F35</f>
        <v>0</v>
      </c>
      <c r="BA102" s="92">
        <f>'D. - Ostatné stavebné práce'!F36</f>
        <v>0</v>
      </c>
      <c r="BB102" s="92">
        <f>'D. - Ostatné stavebné práce'!F37</f>
        <v>0</v>
      </c>
      <c r="BC102" s="92">
        <f>'D. - Ostatné stavebné práce'!F38</f>
        <v>0</v>
      </c>
      <c r="BD102" s="94">
        <f>'D. - Ostatné stavebné práce'!F39</f>
        <v>0</v>
      </c>
      <c r="BT102" s="22" t="s">
        <v>90</v>
      </c>
      <c r="BV102" s="22" t="s">
        <v>80</v>
      </c>
      <c r="BW102" s="22" t="s">
        <v>112</v>
      </c>
      <c r="BX102" s="22" t="s">
        <v>109</v>
      </c>
      <c r="CL102" s="22" t="s">
        <v>1</v>
      </c>
    </row>
    <row r="103" spans="1:91" s="2" customFormat="1" ht="30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30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9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30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</sheetData>
  <mergeCells count="70">
    <mergeCell ref="AR2:BE2"/>
    <mergeCell ref="L33:P33"/>
    <mergeCell ref="W33:AE33"/>
    <mergeCell ref="AK33:AO33"/>
    <mergeCell ref="AK35:AO35"/>
    <mergeCell ref="X35:AB35"/>
    <mergeCell ref="L31:P31"/>
    <mergeCell ref="W31:AE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AN102:AP102"/>
    <mergeCell ref="AG102:AM102"/>
    <mergeCell ref="E102:I102"/>
    <mergeCell ref="K102:AF102"/>
    <mergeCell ref="AG94:AM94"/>
    <mergeCell ref="AN94:AP94"/>
    <mergeCell ref="AN100:AP100"/>
    <mergeCell ref="AG100:AM100"/>
    <mergeCell ref="G100:K100"/>
    <mergeCell ref="M100:AF100"/>
    <mergeCell ref="AN101:AP101"/>
    <mergeCell ref="AG101:AM101"/>
    <mergeCell ref="D101:H101"/>
    <mergeCell ref="J101:AF101"/>
    <mergeCell ref="AG98:AM98"/>
    <mergeCell ref="AN98:AP98"/>
    <mergeCell ref="G98:K98"/>
    <mergeCell ref="M98:AF98"/>
    <mergeCell ref="AN99:AP99"/>
    <mergeCell ref="AG99:AM99"/>
    <mergeCell ref="G99:K99"/>
    <mergeCell ref="M99:AF99"/>
    <mergeCell ref="AN96:AP96"/>
    <mergeCell ref="E96:I96"/>
    <mergeCell ref="K96:AF96"/>
    <mergeCell ref="AG96:AM96"/>
    <mergeCell ref="L97:AF97"/>
    <mergeCell ref="AN97:AP97"/>
    <mergeCell ref="F97:J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O85"/>
    <mergeCell ref="AM87:AN87"/>
    <mergeCell ref="AS89:AT91"/>
    <mergeCell ref="AM89:AP89"/>
    <mergeCell ref="AM90:AP90"/>
  </mergeCells>
  <hyperlinks>
    <hyperlink ref="A98" location="'A. - Zateplenie obvodovéh...'!C2" display="/"/>
    <hyperlink ref="A99" location="'B. - Výmena otvorových ko...'!C2" display="/"/>
    <hyperlink ref="A100" location="'C. - Rekonštrukcia a zate...'!C2" display="/"/>
    <hyperlink ref="A102" location="'D. - Ostatné stavebné prác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1"/>
  <sheetViews>
    <sheetView showGridLines="0" topLeftCell="A13" workbookViewId="0">
      <selection activeCell="J16" sqref="J1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36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4" t="s">
        <v>100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78</v>
      </c>
    </row>
    <row r="4" spans="1:46" s="1" customFormat="1" ht="24.95" customHeight="1">
      <c r="B4" s="17"/>
      <c r="D4" s="18" t="s">
        <v>113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14</v>
      </c>
      <c r="I6" s="95"/>
      <c r="L6" s="17"/>
    </row>
    <row r="7" spans="1:46" s="1" customFormat="1" ht="23.25" customHeight="1">
      <c r="B7" s="17"/>
      <c r="E7" s="237" t="str">
        <f>'Rekapitulácia stavby'!K6</f>
        <v>ZLEPŠENIE ENERGETICKEJ HOSPODÁRNOSTI BUDOVY ZÁKLADNEJ ŠKOLY</v>
      </c>
      <c r="F7" s="238"/>
      <c r="G7" s="238"/>
      <c r="H7" s="238"/>
      <c r="I7" s="95"/>
      <c r="L7" s="17"/>
    </row>
    <row r="8" spans="1:46" ht="12.75">
      <c r="B8" s="17"/>
      <c r="D8" s="24" t="s">
        <v>114</v>
      </c>
      <c r="L8" s="17"/>
    </row>
    <row r="9" spans="1:46" s="1" customFormat="1" ht="16.5" customHeight="1">
      <c r="B9" s="17"/>
      <c r="E9" s="237" t="s">
        <v>115</v>
      </c>
      <c r="F9" s="221"/>
      <c r="G9" s="221"/>
      <c r="H9" s="221"/>
      <c r="I9" s="95"/>
      <c r="L9" s="17"/>
    </row>
    <row r="10" spans="1:46" s="1" customFormat="1" ht="12" customHeight="1">
      <c r="B10" s="17"/>
      <c r="D10" s="24" t="s">
        <v>116</v>
      </c>
      <c r="I10" s="95"/>
      <c r="L10" s="17"/>
    </row>
    <row r="11" spans="1:46" s="2" customFormat="1" ht="16.5" customHeight="1">
      <c r="A11" s="29"/>
      <c r="B11" s="30"/>
      <c r="C11" s="29"/>
      <c r="D11" s="29"/>
      <c r="E11" s="239" t="s">
        <v>117</v>
      </c>
      <c r="F11" s="240"/>
      <c r="G11" s="240"/>
      <c r="H11" s="240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118</v>
      </c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>
      <c r="A13" s="29"/>
      <c r="B13" s="30"/>
      <c r="C13" s="29"/>
      <c r="D13" s="29"/>
      <c r="E13" s="193" t="s">
        <v>119</v>
      </c>
      <c r="F13" s="240"/>
      <c r="G13" s="240"/>
      <c r="H13" s="240"/>
      <c r="I13" s="9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1.25">
      <c r="A14" s="29"/>
      <c r="B14" s="30"/>
      <c r="C14" s="29"/>
      <c r="D14" s="29"/>
      <c r="E14" s="29"/>
      <c r="F14" s="29"/>
      <c r="G14" s="29"/>
      <c r="H14" s="29"/>
      <c r="I14" s="9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16</v>
      </c>
      <c r="E15" s="29"/>
      <c r="F15" s="22" t="s">
        <v>1</v>
      </c>
      <c r="G15" s="29"/>
      <c r="H15" s="29"/>
      <c r="I15" s="100" t="s">
        <v>17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18</v>
      </c>
      <c r="E16" s="29"/>
      <c r="F16" s="22" t="s">
        <v>19</v>
      </c>
      <c r="G16" s="29"/>
      <c r="H16" s="29"/>
      <c r="I16" s="100" t="s">
        <v>20</v>
      </c>
      <c r="J16" s="52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>
      <c r="A17" s="29"/>
      <c r="B17" s="30"/>
      <c r="C17" s="29"/>
      <c r="D17" s="29"/>
      <c r="E17" s="29"/>
      <c r="F17" s="29"/>
      <c r="G17" s="29"/>
      <c r="H17" s="29"/>
      <c r="I17" s="9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21</v>
      </c>
      <c r="E18" s="29"/>
      <c r="F18" s="29"/>
      <c r="G18" s="29"/>
      <c r="H18" s="29"/>
      <c r="I18" s="100" t="s">
        <v>22</v>
      </c>
      <c r="J18" s="22" t="s">
        <v>23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24</v>
      </c>
      <c r="F19" s="29"/>
      <c r="G19" s="29"/>
      <c r="H19" s="29"/>
      <c r="I19" s="100" t="s">
        <v>25</v>
      </c>
      <c r="J19" s="22" t="s">
        <v>26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9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27</v>
      </c>
      <c r="E21" s="29"/>
      <c r="F21" s="29"/>
      <c r="G21" s="29"/>
      <c r="H21" s="29"/>
      <c r="I21" s="100" t="s">
        <v>22</v>
      </c>
      <c r="J21" s="25" t="str">
        <f>'Rekapitulácia stavby'!AN13</f>
        <v>Vyplň údaj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41" t="str">
        <f>'Rekapitulácia stavby'!E14</f>
        <v>Vyplň údaj</v>
      </c>
      <c r="F22" s="220"/>
      <c r="G22" s="220"/>
      <c r="H22" s="220"/>
      <c r="I22" s="100" t="s">
        <v>25</v>
      </c>
      <c r="J22" s="25" t="str">
        <f>'Rekapitulácia stavby'!AN14</f>
        <v>Vyplň údaj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9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29</v>
      </c>
      <c r="E24" s="29"/>
      <c r="F24" s="29"/>
      <c r="G24" s="29"/>
      <c r="H24" s="29"/>
      <c r="I24" s="100" t="s">
        <v>22</v>
      </c>
      <c r="J24" s="22" t="s">
        <v>30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>
      <c r="A25" s="29"/>
      <c r="B25" s="30"/>
      <c r="C25" s="29"/>
      <c r="D25" s="29"/>
      <c r="E25" s="22" t="s">
        <v>31</v>
      </c>
      <c r="F25" s="29"/>
      <c r="G25" s="29"/>
      <c r="H25" s="29"/>
      <c r="I25" s="100" t="s">
        <v>25</v>
      </c>
      <c r="J25" s="22" t="s">
        <v>32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9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>
      <c r="A27" s="29"/>
      <c r="B27" s="30"/>
      <c r="C27" s="29"/>
      <c r="D27" s="24" t="s">
        <v>35</v>
      </c>
      <c r="E27" s="29"/>
      <c r="F27" s="29"/>
      <c r="G27" s="29"/>
      <c r="H27" s="29"/>
      <c r="I27" s="100" t="s">
        <v>22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100" t="s">
        <v>25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29"/>
      <c r="E29" s="29"/>
      <c r="F29" s="29"/>
      <c r="G29" s="29"/>
      <c r="H29" s="29"/>
      <c r="I29" s="99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>
      <c r="A30" s="29"/>
      <c r="B30" s="30"/>
      <c r="C30" s="29"/>
      <c r="D30" s="24" t="s">
        <v>37</v>
      </c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>
      <c r="A31" s="101"/>
      <c r="B31" s="102"/>
      <c r="C31" s="101"/>
      <c r="D31" s="101"/>
      <c r="E31" s="225" t="s">
        <v>1</v>
      </c>
      <c r="F31" s="225"/>
      <c r="G31" s="225"/>
      <c r="H31" s="225"/>
      <c r="I31" s="103"/>
      <c r="J31" s="101"/>
      <c r="K31" s="101"/>
      <c r="L31" s="104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29"/>
      <c r="B32" s="30"/>
      <c r="C32" s="29"/>
      <c r="D32" s="29"/>
      <c r="E32" s="29"/>
      <c r="F32" s="29"/>
      <c r="G32" s="29"/>
      <c r="H32" s="29"/>
      <c r="I32" s="99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6" t="s">
        <v>38</v>
      </c>
      <c r="E34" s="29"/>
      <c r="F34" s="29"/>
      <c r="G34" s="29"/>
      <c r="H34" s="29"/>
      <c r="I34" s="99"/>
      <c r="J34" s="68">
        <f>ROUND(J128,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3"/>
      <c r="E35" s="63"/>
      <c r="F35" s="63"/>
      <c r="G35" s="63"/>
      <c r="H35" s="63"/>
      <c r="I35" s="105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40</v>
      </c>
      <c r="G36" s="29"/>
      <c r="H36" s="29"/>
      <c r="I36" s="107" t="s">
        <v>39</v>
      </c>
      <c r="J36" s="33" t="s">
        <v>41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98" t="s">
        <v>42</v>
      </c>
      <c r="E37" s="24" t="s">
        <v>43</v>
      </c>
      <c r="F37" s="108">
        <f>ROUND((SUM(BE128:BE160)),  2)</f>
        <v>0</v>
      </c>
      <c r="G37" s="29"/>
      <c r="H37" s="29"/>
      <c r="I37" s="109">
        <v>0.2</v>
      </c>
      <c r="J37" s="108">
        <f>ROUND(((SUM(BE128:BE160))*I37),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4" t="s">
        <v>44</v>
      </c>
      <c r="F38" s="108">
        <f>ROUND((SUM(BF128:BF160)),  2)</f>
        <v>0</v>
      </c>
      <c r="G38" s="29"/>
      <c r="H38" s="29"/>
      <c r="I38" s="109">
        <v>0.2</v>
      </c>
      <c r="J38" s="108">
        <f>ROUND(((SUM(BF128:BF160))*I38),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45</v>
      </c>
      <c r="F39" s="108">
        <f>ROUND((SUM(BG128:BG160)),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46</v>
      </c>
      <c r="F40" s="108">
        <f>ROUND((SUM(BH128:BH160)),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24" t="s">
        <v>47</v>
      </c>
      <c r="F41" s="108">
        <f>ROUND((SUM(BI128:BI160)),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0"/>
      <c r="D43" s="111" t="s">
        <v>48</v>
      </c>
      <c r="E43" s="57"/>
      <c r="F43" s="57"/>
      <c r="G43" s="112" t="s">
        <v>49</v>
      </c>
      <c r="H43" s="113" t="s">
        <v>50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99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51</v>
      </c>
      <c r="E50" s="41"/>
      <c r="F50" s="41"/>
      <c r="G50" s="40" t="s">
        <v>52</v>
      </c>
      <c r="H50" s="41"/>
      <c r="I50" s="117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53</v>
      </c>
      <c r="E61" s="32"/>
      <c r="F61" s="118" t="s">
        <v>54</v>
      </c>
      <c r="G61" s="42" t="s">
        <v>53</v>
      </c>
      <c r="H61" s="32"/>
      <c r="I61" s="119"/>
      <c r="J61" s="120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53</v>
      </c>
      <c r="E76" s="32"/>
      <c r="F76" s="118" t="s">
        <v>54</v>
      </c>
      <c r="G76" s="42" t="s">
        <v>53</v>
      </c>
      <c r="H76" s="32"/>
      <c r="I76" s="119"/>
      <c r="J76" s="120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120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37" t="str">
        <f>E7</f>
        <v>ZLEPŠENIE ENERGETICKEJ HOSPODÁRNOSTI BUDOVY ZÁKLADNEJ ŠKOLY</v>
      </c>
      <c r="F85" s="238"/>
      <c r="G85" s="238"/>
      <c r="H85" s="238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114</v>
      </c>
      <c r="I86" s="95"/>
      <c r="L86" s="17"/>
    </row>
    <row r="87" spans="1:31" s="1" customFormat="1" ht="16.5" customHeight="1">
      <c r="B87" s="17"/>
      <c r="E87" s="237" t="s">
        <v>115</v>
      </c>
      <c r="F87" s="221"/>
      <c r="G87" s="221"/>
      <c r="H87" s="221"/>
      <c r="I87" s="95"/>
      <c r="L87" s="17"/>
    </row>
    <row r="88" spans="1:31" s="1" customFormat="1" ht="12" customHeight="1">
      <c r="B88" s="17"/>
      <c r="C88" s="24" t="s">
        <v>116</v>
      </c>
      <c r="I88" s="95"/>
      <c r="L88" s="17"/>
    </row>
    <row r="89" spans="1:31" s="2" customFormat="1" ht="16.5" customHeight="1">
      <c r="A89" s="29"/>
      <c r="B89" s="30"/>
      <c r="C89" s="29"/>
      <c r="D89" s="29"/>
      <c r="E89" s="239" t="s">
        <v>117</v>
      </c>
      <c r="F89" s="240"/>
      <c r="G89" s="240"/>
      <c r="H89" s="240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>
      <c r="A90" s="29"/>
      <c r="B90" s="30"/>
      <c r="C90" s="24" t="s">
        <v>118</v>
      </c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>
      <c r="A91" s="29"/>
      <c r="B91" s="30"/>
      <c r="C91" s="29"/>
      <c r="D91" s="29"/>
      <c r="E91" s="193" t="str">
        <f>E13</f>
        <v>A. - Zateplenie obvodového plášťa</v>
      </c>
      <c r="F91" s="240"/>
      <c r="G91" s="240"/>
      <c r="H91" s="240"/>
      <c r="I91" s="9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>
      <c r="A93" s="29"/>
      <c r="B93" s="30"/>
      <c r="C93" s="24" t="s">
        <v>18</v>
      </c>
      <c r="D93" s="29"/>
      <c r="E93" s="29"/>
      <c r="F93" s="22" t="str">
        <f>F16</f>
        <v>Balog nad Ipľom 294, 991 11, parc.č.11</v>
      </c>
      <c r="G93" s="29"/>
      <c r="H93" s="29"/>
      <c r="I93" s="100" t="s">
        <v>20</v>
      </c>
      <c r="J93" s="52" t="str">
        <f>IF(J16="","",J16)</f>
        <v/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>
      <c r="A94" s="29"/>
      <c r="B94" s="30"/>
      <c r="C94" s="29"/>
      <c r="D94" s="29"/>
      <c r="E94" s="29"/>
      <c r="F94" s="29"/>
      <c r="G94" s="29"/>
      <c r="H94" s="29"/>
      <c r="I94" s="99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40.15" customHeight="1">
      <c r="A95" s="29"/>
      <c r="B95" s="30"/>
      <c r="C95" s="24" t="s">
        <v>21</v>
      </c>
      <c r="D95" s="29"/>
      <c r="E95" s="29"/>
      <c r="F95" s="22" t="str">
        <f>E19</f>
        <v xml:space="preserve">Obec Balog nad Ipľom, Hlavná 75, 991 11 </v>
      </c>
      <c r="G95" s="29"/>
      <c r="H95" s="29"/>
      <c r="I95" s="100" t="s">
        <v>29</v>
      </c>
      <c r="J95" s="27" t="str">
        <f>E25</f>
        <v>Energetické certifikaty s.r.o., Balog nad Ipľom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>
      <c r="A96" s="29"/>
      <c r="B96" s="30"/>
      <c r="C96" s="24" t="s">
        <v>27</v>
      </c>
      <c r="D96" s="29"/>
      <c r="E96" s="29"/>
      <c r="F96" s="22" t="str">
        <f>IF(E22="","",E22)</f>
        <v>Vyplň údaj</v>
      </c>
      <c r="G96" s="29"/>
      <c r="H96" s="29"/>
      <c r="I96" s="100" t="s">
        <v>35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>
      <c r="A98" s="29"/>
      <c r="B98" s="30"/>
      <c r="C98" s="124" t="s">
        <v>121</v>
      </c>
      <c r="D98" s="110"/>
      <c r="E98" s="110"/>
      <c r="F98" s="110"/>
      <c r="G98" s="110"/>
      <c r="H98" s="110"/>
      <c r="I98" s="125"/>
      <c r="J98" s="126" t="s">
        <v>122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>
      <c r="A99" s="29"/>
      <c r="B99" s="30"/>
      <c r="C99" s="29"/>
      <c r="D99" s="29"/>
      <c r="E99" s="29"/>
      <c r="F99" s="29"/>
      <c r="G99" s="29"/>
      <c r="H99" s="29"/>
      <c r="I99" s="9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>
      <c r="A100" s="29"/>
      <c r="B100" s="30"/>
      <c r="C100" s="127" t="s">
        <v>123</v>
      </c>
      <c r="D100" s="29"/>
      <c r="E100" s="29"/>
      <c r="F100" s="29"/>
      <c r="G100" s="29"/>
      <c r="H100" s="29"/>
      <c r="I100" s="99"/>
      <c r="J100" s="68">
        <f>J128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124</v>
      </c>
    </row>
    <row r="101" spans="1:47" s="9" customFormat="1" ht="24.95" customHeight="1">
      <c r="B101" s="128"/>
      <c r="D101" s="129" t="s">
        <v>125</v>
      </c>
      <c r="E101" s="130"/>
      <c r="F101" s="130"/>
      <c r="G101" s="130"/>
      <c r="H101" s="130"/>
      <c r="I101" s="131"/>
      <c r="J101" s="132">
        <f>J129</f>
        <v>0</v>
      </c>
      <c r="L101" s="128"/>
    </row>
    <row r="102" spans="1:47" s="10" customFormat="1" ht="19.899999999999999" customHeight="1">
      <c r="B102" s="133"/>
      <c r="D102" s="134" t="s">
        <v>126</v>
      </c>
      <c r="E102" s="135"/>
      <c r="F102" s="135"/>
      <c r="G102" s="135"/>
      <c r="H102" s="135"/>
      <c r="I102" s="136"/>
      <c r="J102" s="137">
        <f>J130</f>
        <v>0</v>
      </c>
      <c r="L102" s="133"/>
    </row>
    <row r="103" spans="1:47" s="10" customFormat="1" ht="19.899999999999999" customHeight="1">
      <c r="B103" s="133"/>
      <c r="D103" s="134" t="s">
        <v>127</v>
      </c>
      <c r="E103" s="135"/>
      <c r="F103" s="135"/>
      <c r="G103" s="135"/>
      <c r="H103" s="135"/>
      <c r="I103" s="136"/>
      <c r="J103" s="137">
        <f>J145</f>
        <v>0</v>
      </c>
      <c r="L103" s="133"/>
    </row>
    <row r="104" spans="1:47" s="10" customFormat="1" ht="19.899999999999999" customHeight="1">
      <c r="B104" s="133"/>
      <c r="D104" s="134" t="s">
        <v>128</v>
      </c>
      <c r="E104" s="135"/>
      <c r="F104" s="135"/>
      <c r="G104" s="135"/>
      <c r="H104" s="135"/>
      <c r="I104" s="136"/>
      <c r="J104" s="137">
        <f>J159</f>
        <v>0</v>
      </c>
      <c r="L104" s="133"/>
    </row>
    <row r="105" spans="1:47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9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customHeight="1">
      <c r="A106" s="29"/>
      <c r="B106" s="44"/>
      <c r="C106" s="45"/>
      <c r="D106" s="45"/>
      <c r="E106" s="45"/>
      <c r="F106" s="45"/>
      <c r="G106" s="45"/>
      <c r="H106" s="45"/>
      <c r="I106" s="122"/>
      <c r="J106" s="45"/>
      <c r="K106" s="45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47" s="2" customFormat="1" ht="6.95" customHeight="1">
      <c r="A110" s="29"/>
      <c r="B110" s="46"/>
      <c r="C110" s="47"/>
      <c r="D110" s="47"/>
      <c r="E110" s="47"/>
      <c r="F110" s="47"/>
      <c r="G110" s="47"/>
      <c r="H110" s="47"/>
      <c r="I110" s="123"/>
      <c r="J110" s="47"/>
      <c r="K110" s="47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>
      <c r="A111" s="29"/>
      <c r="B111" s="30"/>
      <c r="C111" s="18" t="s">
        <v>129</v>
      </c>
      <c r="D111" s="29"/>
      <c r="E111" s="29"/>
      <c r="F111" s="29"/>
      <c r="G111" s="29"/>
      <c r="H111" s="29"/>
      <c r="I111" s="9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9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12" customHeight="1">
      <c r="A113" s="29"/>
      <c r="B113" s="30"/>
      <c r="C113" s="24" t="s">
        <v>14</v>
      </c>
      <c r="D113" s="29"/>
      <c r="E113" s="29"/>
      <c r="F113" s="29"/>
      <c r="G113" s="29"/>
      <c r="H113" s="29"/>
      <c r="I113" s="9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3.25" customHeight="1">
      <c r="A114" s="29"/>
      <c r="B114" s="30"/>
      <c r="C114" s="29"/>
      <c r="D114" s="29"/>
      <c r="E114" s="237" t="str">
        <f>E7</f>
        <v>ZLEPŠENIE ENERGETICKEJ HOSPODÁRNOSTI BUDOVY ZÁKLADNEJ ŠKOLY</v>
      </c>
      <c r="F114" s="238"/>
      <c r="G114" s="238"/>
      <c r="H114" s="238"/>
      <c r="I114" s="9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1" customFormat="1" ht="12" customHeight="1">
      <c r="B115" s="17"/>
      <c r="C115" s="24" t="s">
        <v>114</v>
      </c>
      <c r="I115" s="95"/>
      <c r="L115" s="17"/>
    </row>
    <row r="116" spans="1:63" s="1" customFormat="1" ht="16.5" customHeight="1">
      <c r="B116" s="17"/>
      <c r="E116" s="237" t="s">
        <v>115</v>
      </c>
      <c r="F116" s="221"/>
      <c r="G116" s="221"/>
      <c r="H116" s="221"/>
      <c r="I116" s="95"/>
      <c r="L116" s="17"/>
    </row>
    <row r="117" spans="1:63" s="1" customFormat="1" ht="12" customHeight="1">
      <c r="B117" s="17"/>
      <c r="C117" s="24" t="s">
        <v>116</v>
      </c>
      <c r="I117" s="95"/>
      <c r="L117" s="17"/>
    </row>
    <row r="118" spans="1:63" s="2" customFormat="1" ht="16.5" customHeight="1">
      <c r="A118" s="29"/>
      <c r="B118" s="30"/>
      <c r="C118" s="29"/>
      <c r="D118" s="29"/>
      <c r="E118" s="239" t="s">
        <v>117</v>
      </c>
      <c r="F118" s="240"/>
      <c r="G118" s="240"/>
      <c r="H118" s="240"/>
      <c r="I118" s="9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118</v>
      </c>
      <c r="D119" s="29"/>
      <c r="E119" s="29"/>
      <c r="F119" s="29"/>
      <c r="G119" s="29"/>
      <c r="H119" s="29"/>
      <c r="I119" s="9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193" t="str">
        <f>E13</f>
        <v>A. - Zateplenie obvodového plášťa</v>
      </c>
      <c r="F120" s="240"/>
      <c r="G120" s="240"/>
      <c r="H120" s="240"/>
      <c r="I120" s="9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18</v>
      </c>
      <c r="D122" s="29"/>
      <c r="E122" s="29"/>
      <c r="F122" s="22" t="str">
        <f>F16</f>
        <v>Balog nad Ipľom 294, 991 11, parc.č.11</v>
      </c>
      <c r="G122" s="29"/>
      <c r="H122" s="29"/>
      <c r="I122" s="100" t="s">
        <v>20</v>
      </c>
      <c r="J122" s="52" t="str">
        <f>IF(J16="","",J16)</f>
        <v/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9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40.15" customHeight="1">
      <c r="A124" s="29"/>
      <c r="B124" s="30"/>
      <c r="C124" s="24" t="s">
        <v>21</v>
      </c>
      <c r="D124" s="29"/>
      <c r="E124" s="29"/>
      <c r="F124" s="22" t="str">
        <f>E19</f>
        <v xml:space="preserve">Obec Balog nad Ipľom, Hlavná 75, 991 11 </v>
      </c>
      <c r="G124" s="29"/>
      <c r="H124" s="29"/>
      <c r="I124" s="100" t="s">
        <v>29</v>
      </c>
      <c r="J124" s="27" t="str">
        <f>E25</f>
        <v>Energetické certifikaty s.r.o., Balog nad Ipľom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27</v>
      </c>
      <c r="D125" s="29"/>
      <c r="E125" s="29"/>
      <c r="F125" s="22" t="str">
        <f>IF(E22="","",E22)</f>
        <v>Vyplň údaj</v>
      </c>
      <c r="G125" s="29"/>
      <c r="H125" s="29"/>
      <c r="I125" s="100" t="s">
        <v>35</v>
      </c>
      <c r="J125" s="27" t="str">
        <f>E28</f>
        <v xml:space="preserve"> 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9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8"/>
      <c r="B127" s="139"/>
      <c r="C127" s="140" t="s">
        <v>130</v>
      </c>
      <c r="D127" s="141" t="s">
        <v>63</v>
      </c>
      <c r="E127" s="141" t="s">
        <v>59</v>
      </c>
      <c r="F127" s="141" t="s">
        <v>60</v>
      </c>
      <c r="G127" s="141" t="s">
        <v>131</v>
      </c>
      <c r="H127" s="141" t="s">
        <v>132</v>
      </c>
      <c r="I127" s="142" t="s">
        <v>133</v>
      </c>
      <c r="J127" s="143" t="s">
        <v>122</v>
      </c>
      <c r="K127" s="144" t="s">
        <v>134</v>
      </c>
      <c r="L127" s="145"/>
      <c r="M127" s="59" t="s">
        <v>1</v>
      </c>
      <c r="N127" s="60" t="s">
        <v>42</v>
      </c>
      <c r="O127" s="60" t="s">
        <v>135</v>
      </c>
      <c r="P127" s="60" t="s">
        <v>136</v>
      </c>
      <c r="Q127" s="60" t="s">
        <v>137</v>
      </c>
      <c r="R127" s="60" t="s">
        <v>138</v>
      </c>
      <c r="S127" s="60" t="s">
        <v>139</v>
      </c>
      <c r="T127" s="61" t="s">
        <v>140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>
      <c r="A128" s="29"/>
      <c r="B128" s="30"/>
      <c r="C128" s="66" t="s">
        <v>123</v>
      </c>
      <c r="D128" s="29"/>
      <c r="E128" s="29"/>
      <c r="F128" s="29"/>
      <c r="G128" s="29"/>
      <c r="H128" s="29"/>
      <c r="I128" s="99"/>
      <c r="J128" s="146">
        <f>BK128</f>
        <v>0</v>
      </c>
      <c r="K128" s="29"/>
      <c r="L128" s="30"/>
      <c r="M128" s="62"/>
      <c r="N128" s="53"/>
      <c r="O128" s="63"/>
      <c r="P128" s="147">
        <f>P129</f>
        <v>0</v>
      </c>
      <c r="Q128" s="63"/>
      <c r="R128" s="147">
        <f>R129</f>
        <v>51.179632949999998</v>
      </c>
      <c r="S128" s="63"/>
      <c r="T128" s="148">
        <f>T129</f>
        <v>4.9105750000000006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77</v>
      </c>
      <c r="AU128" s="14" t="s">
        <v>124</v>
      </c>
      <c r="BK128" s="149">
        <f>BK129</f>
        <v>0</v>
      </c>
    </row>
    <row r="129" spans="1:65" s="12" customFormat="1" ht="25.9" customHeight="1">
      <c r="B129" s="150"/>
      <c r="D129" s="151" t="s">
        <v>77</v>
      </c>
      <c r="E129" s="152" t="s">
        <v>141</v>
      </c>
      <c r="F129" s="152" t="s">
        <v>142</v>
      </c>
      <c r="I129" s="153"/>
      <c r="J129" s="154">
        <f>BK129</f>
        <v>0</v>
      </c>
      <c r="L129" s="150"/>
      <c r="M129" s="155"/>
      <c r="N129" s="156"/>
      <c r="O129" s="156"/>
      <c r="P129" s="157">
        <f>P130+P145+P159</f>
        <v>0</v>
      </c>
      <c r="Q129" s="156"/>
      <c r="R129" s="157">
        <f>R130+R145+R159</f>
        <v>51.179632949999998</v>
      </c>
      <c r="S129" s="156"/>
      <c r="T129" s="158">
        <f>T130+T145+T159</f>
        <v>4.9105750000000006</v>
      </c>
      <c r="AR129" s="151" t="s">
        <v>85</v>
      </c>
      <c r="AT129" s="159" t="s">
        <v>77</v>
      </c>
      <c r="AU129" s="159" t="s">
        <v>78</v>
      </c>
      <c r="AY129" s="151" t="s">
        <v>143</v>
      </c>
      <c r="BK129" s="160">
        <f>BK130+BK145+BK159</f>
        <v>0</v>
      </c>
    </row>
    <row r="130" spans="1:65" s="12" customFormat="1" ht="22.9" customHeight="1">
      <c r="B130" s="150"/>
      <c r="D130" s="151" t="s">
        <v>77</v>
      </c>
      <c r="E130" s="161" t="s">
        <v>144</v>
      </c>
      <c r="F130" s="161" t="s">
        <v>145</v>
      </c>
      <c r="I130" s="153"/>
      <c r="J130" s="162">
        <f>BK130</f>
        <v>0</v>
      </c>
      <c r="L130" s="150"/>
      <c r="M130" s="155"/>
      <c r="N130" s="156"/>
      <c r="O130" s="156"/>
      <c r="P130" s="157">
        <f>SUM(P131:P144)</f>
        <v>0</v>
      </c>
      <c r="Q130" s="156"/>
      <c r="R130" s="157">
        <f>SUM(R131:R144)</f>
        <v>13.755232950000002</v>
      </c>
      <c r="S130" s="156"/>
      <c r="T130" s="158">
        <f>SUM(T131:T144)</f>
        <v>0</v>
      </c>
      <c r="AR130" s="151" t="s">
        <v>85</v>
      </c>
      <c r="AT130" s="159" t="s">
        <v>77</v>
      </c>
      <c r="AU130" s="159" t="s">
        <v>85</v>
      </c>
      <c r="AY130" s="151" t="s">
        <v>143</v>
      </c>
      <c r="BK130" s="160">
        <f>SUM(BK131:BK144)</f>
        <v>0</v>
      </c>
    </row>
    <row r="131" spans="1:65" s="2" customFormat="1" ht="33" customHeight="1">
      <c r="A131" s="29"/>
      <c r="B131" s="163"/>
      <c r="C131" s="164" t="s">
        <v>85</v>
      </c>
      <c r="D131" s="164" t="s">
        <v>146</v>
      </c>
      <c r="E131" s="165" t="s">
        <v>147</v>
      </c>
      <c r="F131" s="166" t="s">
        <v>148</v>
      </c>
      <c r="G131" s="167" t="s">
        <v>149</v>
      </c>
      <c r="H131" s="168">
        <v>103.3</v>
      </c>
      <c r="I131" s="169"/>
      <c r="J131" s="168">
        <f t="shared" ref="J131:J144" si="0">ROUND(I131*H131,3)</f>
        <v>0</v>
      </c>
      <c r="K131" s="170"/>
      <c r="L131" s="171"/>
      <c r="M131" s="172" t="s">
        <v>1</v>
      </c>
      <c r="N131" s="173" t="s">
        <v>44</v>
      </c>
      <c r="O131" s="55"/>
      <c r="P131" s="174">
        <f t="shared" ref="P131:P144" si="1">O131*H131</f>
        <v>0</v>
      </c>
      <c r="Q131" s="174">
        <v>4.0000000000000002E-4</v>
      </c>
      <c r="R131" s="174">
        <f t="shared" ref="R131:R144" si="2">Q131*H131</f>
        <v>4.1320000000000003E-2</v>
      </c>
      <c r="S131" s="174">
        <v>0</v>
      </c>
      <c r="T131" s="175">
        <f t="shared" ref="T131:T144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6" t="s">
        <v>150</v>
      </c>
      <c r="AT131" s="176" t="s">
        <v>146</v>
      </c>
      <c r="AU131" s="176" t="s">
        <v>90</v>
      </c>
      <c r="AY131" s="14" t="s">
        <v>143</v>
      </c>
      <c r="BE131" s="177">
        <f t="shared" ref="BE131:BE144" si="4">IF(N131="základná",J131,0)</f>
        <v>0</v>
      </c>
      <c r="BF131" s="177">
        <f t="shared" ref="BF131:BF144" si="5">IF(N131="znížená",J131,0)</f>
        <v>0</v>
      </c>
      <c r="BG131" s="177">
        <f t="shared" ref="BG131:BG144" si="6">IF(N131="zákl. prenesená",J131,0)</f>
        <v>0</v>
      </c>
      <c r="BH131" s="177">
        <f t="shared" ref="BH131:BH144" si="7">IF(N131="zníž. prenesená",J131,0)</f>
        <v>0</v>
      </c>
      <c r="BI131" s="177">
        <f t="shared" ref="BI131:BI144" si="8">IF(N131="nulová",J131,0)</f>
        <v>0</v>
      </c>
      <c r="BJ131" s="14" t="s">
        <v>90</v>
      </c>
      <c r="BK131" s="178">
        <f t="shared" ref="BK131:BK144" si="9">ROUND(I131*H131,3)</f>
        <v>0</v>
      </c>
      <c r="BL131" s="14" t="s">
        <v>99</v>
      </c>
      <c r="BM131" s="176" t="s">
        <v>151</v>
      </c>
    </row>
    <row r="132" spans="1:65" s="2" customFormat="1" ht="33" customHeight="1">
      <c r="A132" s="29"/>
      <c r="B132" s="163"/>
      <c r="C132" s="164" t="s">
        <v>90</v>
      </c>
      <c r="D132" s="164" t="s">
        <v>146</v>
      </c>
      <c r="E132" s="165" t="s">
        <v>152</v>
      </c>
      <c r="F132" s="166" t="s">
        <v>153</v>
      </c>
      <c r="G132" s="167" t="s">
        <v>149</v>
      </c>
      <c r="H132" s="168">
        <v>103.3</v>
      </c>
      <c r="I132" s="169"/>
      <c r="J132" s="168">
        <f t="shared" si="0"/>
        <v>0</v>
      </c>
      <c r="K132" s="170"/>
      <c r="L132" s="171"/>
      <c r="M132" s="172" t="s">
        <v>1</v>
      </c>
      <c r="N132" s="173" t="s">
        <v>44</v>
      </c>
      <c r="O132" s="55"/>
      <c r="P132" s="174">
        <f t="shared" si="1"/>
        <v>0</v>
      </c>
      <c r="Q132" s="174">
        <v>2.0000000000000002E-5</v>
      </c>
      <c r="R132" s="174">
        <f t="shared" si="2"/>
        <v>2.0660000000000001E-3</v>
      </c>
      <c r="S132" s="174">
        <v>0</v>
      </c>
      <c r="T132" s="175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6" t="s">
        <v>150</v>
      </c>
      <c r="AT132" s="176" t="s">
        <v>146</v>
      </c>
      <c r="AU132" s="176" t="s">
        <v>90</v>
      </c>
      <c r="AY132" s="14" t="s">
        <v>143</v>
      </c>
      <c r="BE132" s="177">
        <f t="shared" si="4"/>
        <v>0</v>
      </c>
      <c r="BF132" s="177">
        <f t="shared" si="5"/>
        <v>0</v>
      </c>
      <c r="BG132" s="177">
        <f t="shared" si="6"/>
        <v>0</v>
      </c>
      <c r="BH132" s="177">
        <f t="shared" si="7"/>
        <v>0</v>
      </c>
      <c r="BI132" s="177">
        <f t="shared" si="8"/>
        <v>0</v>
      </c>
      <c r="BJ132" s="14" t="s">
        <v>90</v>
      </c>
      <c r="BK132" s="178">
        <f t="shared" si="9"/>
        <v>0</v>
      </c>
      <c r="BL132" s="14" t="s">
        <v>99</v>
      </c>
      <c r="BM132" s="176" t="s">
        <v>154</v>
      </c>
    </row>
    <row r="133" spans="1:65" s="2" customFormat="1" ht="21.75" customHeight="1">
      <c r="A133" s="29"/>
      <c r="B133" s="163"/>
      <c r="C133" s="164" t="s">
        <v>94</v>
      </c>
      <c r="D133" s="164" t="s">
        <v>146</v>
      </c>
      <c r="E133" s="165" t="s">
        <v>155</v>
      </c>
      <c r="F133" s="166" t="s">
        <v>156</v>
      </c>
      <c r="G133" s="167" t="s">
        <v>157</v>
      </c>
      <c r="H133" s="168">
        <v>64</v>
      </c>
      <c r="I133" s="169"/>
      <c r="J133" s="168">
        <f t="shared" si="0"/>
        <v>0</v>
      </c>
      <c r="K133" s="170"/>
      <c r="L133" s="171"/>
      <c r="M133" s="172" t="s">
        <v>1</v>
      </c>
      <c r="N133" s="173" t="s">
        <v>44</v>
      </c>
      <c r="O133" s="55"/>
      <c r="P133" s="174">
        <f t="shared" si="1"/>
        <v>0</v>
      </c>
      <c r="Q133" s="174">
        <v>2.5000000000000001E-4</v>
      </c>
      <c r="R133" s="174">
        <f t="shared" si="2"/>
        <v>1.6E-2</v>
      </c>
      <c r="S133" s="174">
        <v>0</v>
      </c>
      <c r="T133" s="175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6" t="s">
        <v>150</v>
      </c>
      <c r="AT133" s="176" t="s">
        <v>146</v>
      </c>
      <c r="AU133" s="176" t="s">
        <v>90</v>
      </c>
      <c r="AY133" s="14" t="s">
        <v>143</v>
      </c>
      <c r="BE133" s="177">
        <f t="shared" si="4"/>
        <v>0</v>
      </c>
      <c r="BF133" s="177">
        <f t="shared" si="5"/>
        <v>0</v>
      </c>
      <c r="BG133" s="177">
        <f t="shared" si="6"/>
        <v>0</v>
      </c>
      <c r="BH133" s="177">
        <f t="shared" si="7"/>
        <v>0</v>
      </c>
      <c r="BI133" s="177">
        <f t="shared" si="8"/>
        <v>0</v>
      </c>
      <c r="BJ133" s="14" t="s">
        <v>90</v>
      </c>
      <c r="BK133" s="178">
        <f t="shared" si="9"/>
        <v>0</v>
      </c>
      <c r="BL133" s="14" t="s">
        <v>99</v>
      </c>
      <c r="BM133" s="176" t="s">
        <v>158</v>
      </c>
    </row>
    <row r="134" spans="1:65" s="2" customFormat="1" ht="21.75" customHeight="1">
      <c r="A134" s="29"/>
      <c r="B134" s="163"/>
      <c r="C134" s="164" t="s">
        <v>99</v>
      </c>
      <c r="D134" s="164" t="s">
        <v>146</v>
      </c>
      <c r="E134" s="165" t="s">
        <v>159</v>
      </c>
      <c r="F134" s="166" t="s">
        <v>160</v>
      </c>
      <c r="G134" s="167" t="s">
        <v>157</v>
      </c>
      <c r="H134" s="168">
        <v>132</v>
      </c>
      <c r="I134" s="169"/>
      <c r="J134" s="168">
        <f t="shared" si="0"/>
        <v>0</v>
      </c>
      <c r="K134" s="170"/>
      <c r="L134" s="171"/>
      <c r="M134" s="172" t="s">
        <v>1</v>
      </c>
      <c r="N134" s="173" t="s">
        <v>44</v>
      </c>
      <c r="O134" s="55"/>
      <c r="P134" s="174">
        <f t="shared" si="1"/>
        <v>0</v>
      </c>
      <c r="Q134" s="174">
        <v>0</v>
      </c>
      <c r="R134" s="174">
        <f t="shared" si="2"/>
        <v>0</v>
      </c>
      <c r="S134" s="174">
        <v>0</v>
      </c>
      <c r="T134" s="175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6" t="s">
        <v>150</v>
      </c>
      <c r="AT134" s="176" t="s">
        <v>146</v>
      </c>
      <c r="AU134" s="176" t="s">
        <v>90</v>
      </c>
      <c r="AY134" s="14" t="s">
        <v>143</v>
      </c>
      <c r="BE134" s="177">
        <f t="shared" si="4"/>
        <v>0</v>
      </c>
      <c r="BF134" s="177">
        <f t="shared" si="5"/>
        <v>0</v>
      </c>
      <c r="BG134" s="177">
        <f t="shared" si="6"/>
        <v>0</v>
      </c>
      <c r="BH134" s="177">
        <f t="shared" si="7"/>
        <v>0</v>
      </c>
      <c r="BI134" s="177">
        <f t="shared" si="8"/>
        <v>0</v>
      </c>
      <c r="BJ134" s="14" t="s">
        <v>90</v>
      </c>
      <c r="BK134" s="178">
        <f t="shared" si="9"/>
        <v>0</v>
      </c>
      <c r="BL134" s="14" t="s">
        <v>99</v>
      </c>
      <c r="BM134" s="176" t="s">
        <v>161</v>
      </c>
    </row>
    <row r="135" spans="1:65" s="2" customFormat="1" ht="21.75" customHeight="1">
      <c r="A135" s="29"/>
      <c r="B135" s="163"/>
      <c r="C135" s="164" t="s">
        <v>162</v>
      </c>
      <c r="D135" s="164" t="s">
        <v>146</v>
      </c>
      <c r="E135" s="165" t="s">
        <v>163</v>
      </c>
      <c r="F135" s="166" t="s">
        <v>164</v>
      </c>
      <c r="G135" s="167" t="s">
        <v>157</v>
      </c>
      <c r="H135" s="168">
        <v>67</v>
      </c>
      <c r="I135" s="169"/>
      <c r="J135" s="168">
        <f t="shared" si="0"/>
        <v>0</v>
      </c>
      <c r="K135" s="170"/>
      <c r="L135" s="171"/>
      <c r="M135" s="172" t="s">
        <v>1</v>
      </c>
      <c r="N135" s="173" t="s">
        <v>44</v>
      </c>
      <c r="O135" s="55"/>
      <c r="P135" s="174">
        <f t="shared" si="1"/>
        <v>0</v>
      </c>
      <c r="Q135" s="174">
        <v>0</v>
      </c>
      <c r="R135" s="174">
        <f t="shared" si="2"/>
        <v>0</v>
      </c>
      <c r="S135" s="174">
        <v>0</v>
      </c>
      <c r="T135" s="175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6" t="s">
        <v>150</v>
      </c>
      <c r="AT135" s="176" t="s">
        <v>146</v>
      </c>
      <c r="AU135" s="176" t="s">
        <v>90</v>
      </c>
      <c r="AY135" s="14" t="s">
        <v>143</v>
      </c>
      <c r="BE135" s="177">
        <f t="shared" si="4"/>
        <v>0</v>
      </c>
      <c r="BF135" s="177">
        <f t="shared" si="5"/>
        <v>0</v>
      </c>
      <c r="BG135" s="177">
        <f t="shared" si="6"/>
        <v>0</v>
      </c>
      <c r="BH135" s="177">
        <f t="shared" si="7"/>
        <v>0</v>
      </c>
      <c r="BI135" s="177">
        <f t="shared" si="8"/>
        <v>0</v>
      </c>
      <c r="BJ135" s="14" t="s">
        <v>90</v>
      </c>
      <c r="BK135" s="178">
        <f t="shared" si="9"/>
        <v>0</v>
      </c>
      <c r="BL135" s="14" t="s">
        <v>99</v>
      </c>
      <c r="BM135" s="176" t="s">
        <v>165</v>
      </c>
    </row>
    <row r="136" spans="1:65" s="2" customFormat="1" ht="21.75" customHeight="1">
      <c r="A136" s="29"/>
      <c r="B136" s="163"/>
      <c r="C136" s="164" t="s">
        <v>144</v>
      </c>
      <c r="D136" s="164" t="s">
        <v>146</v>
      </c>
      <c r="E136" s="165" t="s">
        <v>166</v>
      </c>
      <c r="F136" s="166" t="s">
        <v>167</v>
      </c>
      <c r="G136" s="167" t="s">
        <v>149</v>
      </c>
      <c r="H136" s="168">
        <v>374</v>
      </c>
      <c r="I136" s="169"/>
      <c r="J136" s="168">
        <f t="shared" si="0"/>
        <v>0</v>
      </c>
      <c r="K136" s="170"/>
      <c r="L136" s="171"/>
      <c r="M136" s="172" t="s">
        <v>1</v>
      </c>
      <c r="N136" s="173" t="s">
        <v>44</v>
      </c>
      <c r="O136" s="55"/>
      <c r="P136" s="174">
        <f t="shared" si="1"/>
        <v>0</v>
      </c>
      <c r="Q136" s="174">
        <v>6.9999999999999994E-5</v>
      </c>
      <c r="R136" s="174">
        <f t="shared" si="2"/>
        <v>2.6179999999999998E-2</v>
      </c>
      <c r="S136" s="174">
        <v>0</v>
      </c>
      <c r="T136" s="175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6" t="s">
        <v>150</v>
      </c>
      <c r="AT136" s="176" t="s">
        <v>146</v>
      </c>
      <c r="AU136" s="176" t="s">
        <v>90</v>
      </c>
      <c r="AY136" s="14" t="s">
        <v>143</v>
      </c>
      <c r="BE136" s="177">
        <f t="shared" si="4"/>
        <v>0</v>
      </c>
      <c r="BF136" s="177">
        <f t="shared" si="5"/>
        <v>0</v>
      </c>
      <c r="BG136" s="177">
        <f t="shared" si="6"/>
        <v>0</v>
      </c>
      <c r="BH136" s="177">
        <f t="shared" si="7"/>
        <v>0</v>
      </c>
      <c r="BI136" s="177">
        <f t="shared" si="8"/>
        <v>0</v>
      </c>
      <c r="BJ136" s="14" t="s">
        <v>90</v>
      </c>
      <c r="BK136" s="178">
        <f t="shared" si="9"/>
        <v>0</v>
      </c>
      <c r="BL136" s="14" t="s">
        <v>99</v>
      </c>
      <c r="BM136" s="176" t="s">
        <v>168</v>
      </c>
    </row>
    <row r="137" spans="1:65" s="2" customFormat="1" ht="21.75" customHeight="1">
      <c r="A137" s="29"/>
      <c r="B137" s="163"/>
      <c r="C137" s="179" t="s">
        <v>169</v>
      </c>
      <c r="D137" s="179" t="s">
        <v>170</v>
      </c>
      <c r="E137" s="180" t="s">
        <v>171</v>
      </c>
      <c r="F137" s="181" t="s">
        <v>172</v>
      </c>
      <c r="G137" s="182" t="s">
        <v>173</v>
      </c>
      <c r="H137" s="183">
        <v>300</v>
      </c>
      <c r="I137" s="184"/>
      <c r="J137" s="183">
        <f t="shared" si="0"/>
        <v>0</v>
      </c>
      <c r="K137" s="185"/>
      <c r="L137" s="30"/>
      <c r="M137" s="186" t="s">
        <v>1</v>
      </c>
      <c r="N137" s="187" t="s">
        <v>44</v>
      </c>
      <c r="O137" s="55"/>
      <c r="P137" s="174">
        <f t="shared" si="1"/>
        <v>0</v>
      </c>
      <c r="Q137" s="174">
        <v>1E-4</v>
      </c>
      <c r="R137" s="174">
        <f t="shared" si="2"/>
        <v>3.0000000000000002E-2</v>
      </c>
      <c r="S137" s="174">
        <v>0</v>
      </c>
      <c r="T137" s="175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6" t="s">
        <v>99</v>
      </c>
      <c r="AT137" s="176" t="s">
        <v>170</v>
      </c>
      <c r="AU137" s="176" t="s">
        <v>90</v>
      </c>
      <c r="AY137" s="14" t="s">
        <v>143</v>
      </c>
      <c r="BE137" s="177">
        <f t="shared" si="4"/>
        <v>0</v>
      </c>
      <c r="BF137" s="177">
        <f t="shared" si="5"/>
        <v>0</v>
      </c>
      <c r="BG137" s="177">
        <f t="shared" si="6"/>
        <v>0</v>
      </c>
      <c r="BH137" s="177">
        <f t="shared" si="7"/>
        <v>0</v>
      </c>
      <c r="BI137" s="177">
        <f t="shared" si="8"/>
        <v>0</v>
      </c>
      <c r="BJ137" s="14" t="s">
        <v>90</v>
      </c>
      <c r="BK137" s="178">
        <f t="shared" si="9"/>
        <v>0</v>
      </c>
      <c r="BL137" s="14" t="s">
        <v>99</v>
      </c>
      <c r="BM137" s="176" t="s">
        <v>174</v>
      </c>
    </row>
    <row r="138" spans="1:65" s="2" customFormat="1" ht="16.5" customHeight="1">
      <c r="A138" s="29"/>
      <c r="B138" s="163"/>
      <c r="C138" s="164" t="s">
        <v>150</v>
      </c>
      <c r="D138" s="164" t="s">
        <v>146</v>
      </c>
      <c r="E138" s="165" t="s">
        <v>175</v>
      </c>
      <c r="F138" s="166" t="s">
        <v>176</v>
      </c>
      <c r="G138" s="167" t="s">
        <v>173</v>
      </c>
      <c r="H138" s="168">
        <v>300</v>
      </c>
      <c r="I138" s="169"/>
      <c r="J138" s="168">
        <f t="shared" si="0"/>
        <v>0</v>
      </c>
      <c r="K138" s="170"/>
      <c r="L138" s="171"/>
      <c r="M138" s="172" t="s">
        <v>1</v>
      </c>
      <c r="N138" s="173" t="s">
        <v>44</v>
      </c>
      <c r="O138" s="55"/>
      <c r="P138" s="174">
        <f t="shared" si="1"/>
        <v>0</v>
      </c>
      <c r="Q138" s="174">
        <v>1.3999999999999999E-4</v>
      </c>
      <c r="R138" s="174">
        <f t="shared" si="2"/>
        <v>4.1999999999999996E-2</v>
      </c>
      <c r="S138" s="174">
        <v>0</v>
      </c>
      <c r="T138" s="175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6" t="s">
        <v>150</v>
      </c>
      <c r="AT138" s="176" t="s">
        <v>146</v>
      </c>
      <c r="AU138" s="176" t="s">
        <v>90</v>
      </c>
      <c r="AY138" s="14" t="s">
        <v>143</v>
      </c>
      <c r="BE138" s="177">
        <f t="shared" si="4"/>
        <v>0</v>
      </c>
      <c r="BF138" s="177">
        <f t="shared" si="5"/>
        <v>0</v>
      </c>
      <c r="BG138" s="177">
        <f t="shared" si="6"/>
        <v>0</v>
      </c>
      <c r="BH138" s="177">
        <f t="shared" si="7"/>
        <v>0</v>
      </c>
      <c r="BI138" s="177">
        <f t="shared" si="8"/>
        <v>0</v>
      </c>
      <c r="BJ138" s="14" t="s">
        <v>90</v>
      </c>
      <c r="BK138" s="178">
        <f t="shared" si="9"/>
        <v>0</v>
      </c>
      <c r="BL138" s="14" t="s">
        <v>99</v>
      </c>
      <c r="BM138" s="176" t="s">
        <v>177</v>
      </c>
    </row>
    <row r="139" spans="1:65" s="2" customFormat="1" ht="16.5" customHeight="1">
      <c r="A139" s="29"/>
      <c r="B139" s="163"/>
      <c r="C139" s="179" t="s">
        <v>178</v>
      </c>
      <c r="D139" s="179" t="s">
        <v>170</v>
      </c>
      <c r="E139" s="180" t="s">
        <v>179</v>
      </c>
      <c r="F139" s="181" t="s">
        <v>180</v>
      </c>
      <c r="G139" s="182" t="s">
        <v>173</v>
      </c>
      <c r="H139" s="183">
        <v>300</v>
      </c>
      <c r="I139" s="184"/>
      <c r="J139" s="183">
        <f t="shared" si="0"/>
        <v>0</v>
      </c>
      <c r="K139" s="185"/>
      <c r="L139" s="30"/>
      <c r="M139" s="186" t="s">
        <v>1</v>
      </c>
      <c r="N139" s="187" t="s">
        <v>44</v>
      </c>
      <c r="O139" s="55"/>
      <c r="P139" s="174">
        <f t="shared" si="1"/>
        <v>0</v>
      </c>
      <c r="Q139" s="174">
        <v>0</v>
      </c>
      <c r="R139" s="174">
        <f t="shared" si="2"/>
        <v>0</v>
      </c>
      <c r="S139" s="174">
        <v>0</v>
      </c>
      <c r="T139" s="175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6" t="s">
        <v>99</v>
      </c>
      <c r="AT139" s="176" t="s">
        <v>170</v>
      </c>
      <c r="AU139" s="176" t="s">
        <v>90</v>
      </c>
      <c r="AY139" s="14" t="s">
        <v>143</v>
      </c>
      <c r="BE139" s="177">
        <f t="shared" si="4"/>
        <v>0</v>
      </c>
      <c r="BF139" s="177">
        <f t="shared" si="5"/>
        <v>0</v>
      </c>
      <c r="BG139" s="177">
        <f t="shared" si="6"/>
        <v>0</v>
      </c>
      <c r="BH139" s="177">
        <f t="shared" si="7"/>
        <v>0</v>
      </c>
      <c r="BI139" s="177">
        <f t="shared" si="8"/>
        <v>0</v>
      </c>
      <c r="BJ139" s="14" t="s">
        <v>90</v>
      </c>
      <c r="BK139" s="178">
        <f t="shared" si="9"/>
        <v>0</v>
      </c>
      <c r="BL139" s="14" t="s">
        <v>99</v>
      </c>
      <c r="BM139" s="176" t="s">
        <v>181</v>
      </c>
    </row>
    <row r="140" spans="1:65" s="2" customFormat="1" ht="44.25" customHeight="1">
      <c r="A140" s="29"/>
      <c r="B140" s="163"/>
      <c r="C140" s="179" t="s">
        <v>182</v>
      </c>
      <c r="D140" s="179" t="s">
        <v>170</v>
      </c>
      <c r="E140" s="180" t="s">
        <v>183</v>
      </c>
      <c r="F140" s="181" t="s">
        <v>184</v>
      </c>
      <c r="G140" s="182" t="s">
        <v>173</v>
      </c>
      <c r="H140" s="183">
        <v>664.2</v>
      </c>
      <c r="I140" s="184"/>
      <c r="J140" s="183">
        <f t="shared" si="0"/>
        <v>0</v>
      </c>
      <c r="K140" s="185"/>
      <c r="L140" s="30"/>
      <c r="M140" s="186" t="s">
        <v>1</v>
      </c>
      <c r="N140" s="187" t="s">
        <v>44</v>
      </c>
      <c r="O140" s="55"/>
      <c r="P140" s="174">
        <f t="shared" si="1"/>
        <v>0</v>
      </c>
      <c r="Q140" s="174">
        <v>1.7600000000000001E-2</v>
      </c>
      <c r="R140" s="174">
        <f t="shared" si="2"/>
        <v>11.689920000000001</v>
      </c>
      <c r="S140" s="174">
        <v>0</v>
      </c>
      <c r="T140" s="175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99</v>
      </c>
      <c r="AT140" s="176" t="s">
        <v>170</v>
      </c>
      <c r="AU140" s="176" t="s">
        <v>90</v>
      </c>
      <c r="AY140" s="14" t="s">
        <v>143</v>
      </c>
      <c r="BE140" s="177">
        <f t="shared" si="4"/>
        <v>0</v>
      </c>
      <c r="BF140" s="177">
        <f t="shared" si="5"/>
        <v>0</v>
      </c>
      <c r="BG140" s="177">
        <f t="shared" si="6"/>
        <v>0</v>
      </c>
      <c r="BH140" s="177">
        <f t="shared" si="7"/>
        <v>0</v>
      </c>
      <c r="BI140" s="177">
        <f t="shared" si="8"/>
        <v>0</v>
      </c>
      <c r="BJ140" s="14" t="s">
        <v>90</v>
      </c>
      <c r="BK140" s="178">
        <f t="shared" si="9"/>
        <v>0</v>
      </c>
      <c r="BL140" s="14" t="s">
        <v>99</v>
      </c>
      <c r="BM140" s="176" t="s">
        <v>185</v>
      </c>
    </row>
    <row r="141" spans="1:65" s="2" customFormat="1" ht="21.75" customHeight="1">
      <c r="A141" s="29"/>
      <c r="B141" s="163"/>
      <c r="C141" s="179" t="s">
        <v>186</v>
      </c>
      <c r="D141" s="179" t="s">
        <v>170</v>
      </c>
      <c r="E141" s="180" t="s">
        <v>187</v>
      </c>
      <c r="F141" s="181" t="s">
        <v>188</v>
      </c>
      <c r="G141" s="182" t="s">
        <v>173</v>
      </c>
      <c r="H141" s="183">
        <v>51.484999999999999</v>
      </c>
      <c r="I141" s="184"/>
      <c r="J141" s="183">
        <f t="shared" si="0"/>
        <v>0</v>
      </c>
      <c r="K141" s="185"/>
      <c r="L141" s="30"/>
      <c r="M141" s="186" t="s">
        <v>1</v>
      </c>
      <c r="N141" s="187" t="s">
        <v>44</v>
      </c>
      <c r="O141" s="55"/>
      <c r="P141" s="174">
        <f t="shared" si="1"/>
        <v>0</v>
      </c>
      <c r="Q141" s="174">
        <v>1.2370000000000001E-2</v>
      </c>
      <c r="R141" s="174">
        <f t="shared" si="2"/>
        <v>0.63686945000000006</v>
      </c>
      <c r="S141" s="174">
        <v>0</v>
      </c>
      <c r="T141" s="17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99</v>
      </c>
      <c r="AT141" s="176" t="s">
        <v>170</v>
      </c>
      <c r="AU141" s="176" t="s">
        <v>90</v>
      </c>
      <c r="AY141" s="14" t="s">
        <v>143</v>
      </c>
      <c r="BE141" s="177">
        <f t="shared" si="4"/>
        <v>0</v>
      </c>
      <c r="BF141" s="177">
        <f t="shared" si="5"/>
        <v>0</v>
      </c>
      <c r="BG141" s="177">
        <f t="shared" si="6"/>
        <v>0</v>
      </c>
      <c r="BH141" s="177">
        <f t="shared" si="7"/>
        <v>0</v>
      </c>
      <c r="BI141" s="177">
        <f t="shared" si="8"/>
        <v>0</v>
      </c>
      <c r="BJ141" s="14" t="s">
        <v>90</v>
      </c>
      <c r="BK141" s="178">
        <f t="shared" si="9"/>
        <v>0</v>
      </c>
      <c r="BL141" s="14" t="s">
        <v>99</v>
      </c>
      <c r="BM141" s="176" t="s">
        <v>189</v>
      </c>
    </row>
    <row r="142" spans="1:65" s="2" customFormat="1" ht="55.5" customHeight="1">
      <c r="A142" s="29"/>
      <c r="B142" s="163"/>
      <c r="C142" s="179" t="s">
        <v>190</v>
      </c>
      <c r="D142" s="179" t="s">
        <v>170</v>
      </c>
      <c r="E142" s="180" t="s">
        <v>191</v>
      </c>
      <c r="F142" s="181" t="s">
        <v>192</v>
      </c>
      <c r="G142" s="182" t="s">
        <v>173</v>
      </c>
      <c r="H142" s="183">
        <v>180</v>
      </c>
      <c r="I142" s="184"/>
      <c r="J142" s="183">
        <f t="shared" si="0"/>
        <v>0</v>
      </c>
      <c r="K142" s="185"/>
      <c r="L142" s="30"/>
      <c r="M142" s="186" t="s">
        <v>1</v>
      </c>
      <c r="N142" s="187" t="s">
        <v>44</v>
      </c>
      <c r="O142" s="55"/>
      <c r="P142" s="174">
        <f t="shared" si="1"/>
        <v>0</v>
      </c>
      <c r="Q142" s="174">
        <v>4.2500000000000003E-3</v>
      </c>
      <c r="R142" s="174">
        <f t="shared" si="2"/>
        <v>0.76500000000000001</v>
      </c>
      <c r="S142" s="174">
        <v>0</v>
      </c>
      <c r="T142" s="17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99</v>
      </c>
      <c r="AT142" s="176" t="s">
        <v>170</v>
      </c>
      <c r="AU142" s="176" t="s">
        <v>90</v>
      </c>
      <c r="AY142" s="14" t="s">
        <v>143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4" t="s">
        <v>90</v>
      </c>
      <c r="BK142" s="178">
        <f t="shared" si="9"/>
        <v>0</v>
      </c>
      <c r="BL142" s="14" t="s">
        <v>99</v>
      </c>
      <c r="BM142" s="176" t="s">
        <v>193</v>
      </c>
    </row>
    <row r="143" spans="1:65" s="2" customFormat="1" ht="21.75" customHeight="1">
      <c r="A143" s="29"/>
      <c r="B143" s="163"/>
      <c r="C143" s="179" t="s">
        <v>194</v>
      </c>
      <c r="D143" s="179" t="s">
        <v>170</v>
      </c>
      <c r="E143" s="180" t="s">
        <v>195</v>
      </c>
      <c r="F143" s="181" t="s">
        <v>196</v>
      </c>
      <c r="G143" s="182" t="s">
        <v>173</v>
      </c>
      <c r="H143" s="183">
        <v>1</v>
      </c>
      <c r="I143" s="184"/>
      <c r="J143" s="183">
        <f t="shared" si="0"/>
        <v>0</v>
      </c>
      <c r="K143" s="185"/>
      <c r="L143" s="30"/>
      <c r="M143" s="186" t="s">
        <v>1</v>
      </c>
      <c r="N143" s="187" t="s">
        <v>44</v>
      </c>
      <c r="O143" s="55"/>
      <c r="P143" s="174">
        <f t="shared" si="1"/>
        <v>0</v>
      </c>
      <c r="Q143" s="174">
        <v>1.0540000000000001E-2</v>
      </c>
      <c r="R143" s="174">
        <f t="shared" si="2"/>
        <v>1.0540000000000001E-2</v>
      </c>
      <c r="S143" s="174">
        <v>0</v>
      </c>
      <c r="T143" s="17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99</v>
      </c>
      <c r="AT143" s="176" t="s">
        <v>170</v>
      </c>
      <c r="AU143" s="176" t="s">
        <v>90</v>
      </c>
      <c r="AY143" s="14" t="s">
        <v>143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4" t="s">
        <v>90</v>
      </c>
      <c r="BK143" s="178">
        <f t="shared" si="9"/>
        <v>0</v>
      </c>
      <c r="BL143" s="14" t="s">
        <v>99</v>
      </c>
      <c r="BM143" s="176" t="s">
        <v>197</v>
      </c>
    </row>
    <row r="144" spans="1:65" s="2" customFormat="1" ht="33" customHeight="1">
      <c r="A144" s="29"/>
      <c r="B144" s="163"/>
      <c r="C144" s="179" t="s">
        <v>198</v>
      </c>
      <c r="D144" s="179" t="s">
        <v>170</v>
      </c>
      <c r="E144" s="180" t="s">
        <v>199</v>
      </c>
      <c r="F144" s="181" t="s">
        <v>200</v>
      </c>
      <c r="G144" s="182" t="s">
        <v>173</v>
      </c>
      <c r="H144" s="183">
        <v>116.55</v>
      </c>
      <c r="I144" s="184"/>
      <c r="J144" s="183">
        <f t="shared" si="0"/>
        <v>0</v>
      </c>
      <c r="K144" s="185"/>
      <c r="L144" s="30"/>
      <c r="M144" s="186" t="s">
        <v>1</v>
      </c>
      <c r="N144" s="187" t="s">
        <v>44</v>
      </c>
      <c r="O144" s="55"/>
      <c r="P144" s="174">
        <f t="shared" si="1"/>
        <v>0</v>
      </c>
      <c r="Q144" s="174">
        <v>4.2500000000000003E-3</v>
      </c>
      <c r="R144" s="174">
        <f t="shared" si="2"/>
        <v>0.49533750000000004</v>
      </c>
      <c r="S144" s="174">
        <v>0</v>
      </c>
      <c r="T144" s="17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99</v>
      </c>
      <c r="AT144" s="176" t="s">
        <v>170</v>
      </c>
      <c r="AU144" s="176" t="s">
        <v>90</v>
      </c>
      <c r="AY144" s="14" t="s">
        <v>143</v>
      </c>
      <c r="BE144" s="177">
        <f t="shared" si="4"/>
        <v>0</v>
      </c>
      <c r="BF144" s="177">
        <f t="shared" si="5"/>
        <v>0</v>
      </c>
      <c r="BG144" s="177">
        <f t="shared" si="6"/>
        <v>0</v>
      </c>
      <c r="BH144" s="177">
        <f t="shared" si="7"/>
        <v>0</v>
      </c>
      <c r="BI144" s="177">
        <f t="shared" si="8"/>
        <v>0</v>
      </c>
      <c r="BJ144" s="14" t="s">
        <v>90</v>
      </c>
      <c r="BK144" s="178">
        <f t="shared" si="9"/>
        <v>0</v>
      </c>
      <c r="BL144" s="14" t="s">
        <v>99</v>
      </c>
      <c r="BM144" s="176" t="s">
        <v>201</v>
      </c>
    </row>
    <row r="145" spans="1:65" s="12" customFormat="1" ht="22.9" customHeight="1">
      <c r="B145" s="150"/>
      <c r="D145" s="151" t="s">
        <v>77</v>
      </c>
      <c r="E145" s="161" t="s">
        <v>178</v>
      </c>
      <c r="F145" s="161" t="s">
        <v>202</v>
      </c>
      <c r="I145" s="153"/>
      <c r="J145" s="162">
        <f>BK145</f>
        <v>0</v>
      </c>
      <c r="L145" s="150"/>
      <c r="M145" s="155"/>
      <c r="N145" s="156"/>
      <c r="O145" s="156"/>
      <c r="P145" s="157">
        <f>SUM(P146:P158)</f>
        <v>0</v>
      </c>
      <c r="Q145" s="156"/>
      <c r="R145" s="157">
        <f>SUM(R146:R158)</f>
        <v>37.424399999999999</v>
      </c>
      <c r="S145" s="156"/>
      <c r="T145" s="158">
        <f>SUM(T146:T158)</f>
        <v>4.9105750000000006</v>
      </c>
      <c r="AR145" s="151" t="s">
        <v>85</v>
      </c>
      <c r="AT145" s="159" t="s">
        <v>77</v>
      </c>
      <c r="AU145" s="159" t="s">
        <v>85</v>
      </c>
      <c r="AY145" s="151" t="s">
        <v>143</v>
      </c>
      <c r="BK145" s="160">
        <f>SUM(BK146:BK158)</f>
        <v>0</v>
      </c>
    </row>
    <row r="146" spans="1:65" s="2" customFormat="1" ht="33" customHeight="1">
      <c r="A146" s="29"/>
      <c r="B146" s="163"/>
      <c r="C146" s="179" t="s">
        <v>203</v>
      </c>
      <c r="D146" s="179" t="s">
        <v>170</v>
      </c>
      <c r="E146" s="180" t="s">
        <v>204</v>
      </c>
      <c r="F146" s="181" t="s">
        <v>205</v>
      </c>
      <c r="G146" s="182" t="s">
        <v>173</v>
      </c>
      <c r="H146" s="183">
        <v>780</v>
      </c>
      <c r="I146" s="184"/>
      <c r="J146" s="183">
        <f t="shared" ref="J146:J158" si="10">ROUND(I146*H146,3)</f>
        <v>0</v>
      </c>
      <c r="K146" s="185"/>
      <c r="L146" s="30"/>
      <c r="M146" s="186" t="s">
        <v>1</v>
      </c>
      <c r="N146" s="187" t="s">
        <v>44</v>
      </c>
      <c r="O146" s="55"/>
      <c r="P146" s="174">
        <f t="shared" ref="P146:P158" si="11">O146*H146</f>
        <v>0</v>
      </c>
      <c r="Q146" s="174">
        <v>2.3990000000000001E-2</v>
      </c>
      <c r="R146" s="174">
        <f t="shared" ref="R146:R158" si="12">Q146*H146</f>
        <v>18.712199999999999</v>
      </c>
      <c r="S146" s="174">
        <v>0</v>
      </c>
      <c r="T146" s="175">
        <f t="shared" ref="T146:T158" si="13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99</v>
      </c>
      <c r="AT146" s="176" t="s">
        <v>170</v>
      </c>
      <c r="AU146" s="176" t="s">
        <v>90</v>
      </c>
      <c r="AY146" s="14" t="s">
        <v>143</v>
      </c>
      <c r="BE146" s="177">
        <f t="shared" ref="BE146:BE158" si="14">IF(N146="základná",J146,0)</f>
        <v>0</v>
      </c>
      <c r="BF146" s="177">
        <f t="shared" ref="BF146:BF158" si="15">IF(N146="znížená",J146,0)</f>
        <v>0</v>
      </c>
      <c r="BG146" s="177">
        <f t="shared" ref="BG146:BG158" si="16">IF(N146="zákl. prenesená",J146,0)</f>
        <v>0</v>
      </c>
      <c r="BH146" s="177">
        <f t="shared" ref="BH146:BH158" si="17">IF(N146="zníž. prenesená",J146,0)</f>
        <v>0</v>
      </c>
      <c r="BI146" s="177">
        <f t="shared" ref="BI146:BI158" si="18">IF(N146="nulová",J146,0)</f>
        <v>0</v>
      </c>
      <c r="BJ146" s="14" t="s">
        <v>90</v>
      </c>
      <c r="BK146" s="178">
        <f t="shared" ref="BK146:BK158" si="19">ROUND(I146*H146,3)</f>
        <v>0</v>
      </c>
      <c r="BL146" s="14" t="s">
        <v>99</v>
      </c>
      <c r="BM146" s="176" t="s">
        <v>206</v>
      </c>
    </row>
    <row r="147" spans="1:65" s="2" customFormat="1" ht="33" customHeight="1">
      <c r="A147" s="29"/>
      <c r="B147" s="163"/>
      <c r="C147" s="179" t="s">
        <v>207</v>
      </c>
      <c r="D147" s="179" t="s">
        <v>170</v>
      </c>
      <c r="E147" s="180" t="s">
        <v>208</v>
      </c>
      <c r="F147" s="181" t="s">
        <v>209</v>
      </c>
      <c r="G147" s="182" t="s">
        <v>173</v>
      </c>
      <c r="H147" s="183">
        <v>2340</v>
      </c>
      <c r="I147" s="184"/>
      <c r="J147" s="183">
        <f t="shared" si="10"/>
        <v>0</v>
      </c>
      <c r="K147" s="185"/>
      <c r="L147" s="30"/>
      <c r="M147" s="186" t="s">
        <v>1</v>
      </c>
      <c r="N147" s="187" t="s">
        <v>44</v>
      </c>
      <c r="O147" s="55"/>
      <c r="P147" s="174">
        <f t="shared" si="11"/>
        <v>0</v>
      </c>
      <c r="Q147" s="174">
        <v>0</v>
      </c>
      <c r="R147" s="174">
        <f t="shared" si="12"/>
        <v>0</v>
      </c>
      <c r="S147" s="174">
        <v>0</v>
      </c>
      <c r="T147" s="175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99</v>
      </c>
      <c r="AT147" s="176" t="s">
        <v>170</v>
      </c>
      <c r="AU147" s="176" t="s">
        <v>90</v>
      </c>
      <c r="AY147" s="14" t="s">
        <v>143</v>
      </c>
      <c r="BE147" s="177">
        <f t="shared" si="14"/>
        <v>0</v>
      </c>
      <c r="BF147" s="177">
        <f t="shared" si="15"/>
        <v>0</v>
      </c>
      <c r="BG147" s="177">
        <f t="shared" si="16"/>
        <v>0</v>
      </c>
      <c r="BH147" s="177">
        <f t="shared" si="17"/>
        <v>0</v>
      </c>
      <c r="BI147" s="177">
        <f t="shared" si="18"/>
        <v>0</v>
      </c>
      <c r="BJ147" s="14" t="s">
        <v>90</v>
      </c>
      <c r="BK147" s="178">
        <f t="shared" si="19"/>
        <v>0</v>
      </c>
      <c r="BL147" s="14" t="s">
        <v>99</v>
      </c>
      <c r="BM147" s="176" t="s">
        <v>210</v>
      </c>
    </row>
    <row r="148" spans="1:65" s="2" customFormat="1" ht="33" customHeight="1">
      <c r="A148" s="29"/>
      <c r="B148" s="163"/>
      <c r="C148" s="179" t="s">
        <v>211</v>
      </c>
      <c r="D148" s="179" t="s">
        <v>170</v>
      </c>
      <c r="E148" s="180" t="s">
        <v>212</v>
      </c>
      <c r="F148" s="181" t="s">
        <v>213</v>
      </c>
      <c r="G148" s="182" t="s">
        <v>173</v>
      </c>
      <c r="H148" s="183">
        <v>780</v>
      </c>
      <c r="I148" s="184"/>
      <c r="J148" s="183">
        <f t="shared" si="10"/>
        <v>0</v>
      </c>
      <c r="K148" s="185"/>
      <c r="L148" s="30"/>
      <c r="M148" s="186" t="s">
        <v>1</v>
      </c>
      <c r="N148" s="187" t="s">
        <v>44</v>
      </c>
      <c r="O148" s="55"/>
      <c r="P148" s="174">
        <f t="shared" si="11"/>
        <v>0</v>
      </c>
      <c r="Q148" s="174">
        <v>2.3990000000000001E-2</v>
      </c>
      <c r="R148" s="174">
        <f t="shared" si="12"/>
        <v>18.712199999999999</v>
      </c>
      <c r="S148" s="174">
        <v>0</v>
      </c>
      <c r="T148" s="175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6" t="s">
        <v>99</v>
      </c>
      <c r="AT148" s="176" t="s">
        <v>170</v>
      </c>
      <c r="AU148" s="176" t="s">
        <v>90</v>
      </c>
      <c r="AY148" s="14" t="s">
        <v>143</v>
      </c>
      <c r="BE148" s="177">
        <f t="shared" si="14"/>
        <v>0</v>
      </c>
      <c r="BF148" s="177">
        <f t="shared" si="15"/>
        <v>0</v>
      </c>
      <c r="BG148" s="177">
        <f t="shared" si="16"/>
        <v>0</v>
      </c>
      <c r="BH148" s="177">
        <f t="shared" si="17"/>
        <v>0</v>
      </c>
      <c r="BI148" s="177">
        <f t="shared" si="18"/>
        <v>0</v>
      </c>
      <c r="BJ148" s="14" t="s">
        <v>90</v>
      </c>
      <c r="BK148" s="178">
        <f t="shared" si="19"/>
        <v>0</v>
      </c>
      <c r="BL148" s="14" t="s">
        <v>99</v>
      </c>
      <c r="BM148" s="176" t="s">
        <v>214</v>
      </c>
    </row>
    <row r="149" spans="1:65" s="2" customFormat="1" ht="33" customHeight="1">
      <c r="A149" s="29"/>
      <c r="B149" s="163"/>
      <c r="C149" s="179" t="s">
        <v>215</v>
      </c>
      <c r="D149" s="179" t="s">
        <v>170</v>
      </c>
      <c r="E149" s="180" t="s">
        <v>216</v>
      </c>
      <c r="F149" s="181" t="s">
        <v>217</v>
      </c>
      <c r="G149" s="182" t="s">
        <v>173</v>
      </c>
      <c r="H149" s="183">
        <v>982.11500000000001</v>
      </c>
      <c r="I149" s="184"/>
      <c r="J149" s="183">
        <f t="shared" si="10"/>
        <v>0</v>
      </c>
      <c r="K149" s="185"/>
      <c r="L149" s="30"/>
      <c r="M149" s="186" t="s">
        <v>1</v>
      </c>
      <c r="N149" s="187" t="s">
        <v>44</v>
      </c>
      <c r="O149" s="55"/>
      <c r="P149" s="174">
        <f t="shared" si="11"/>
        <v>0</v>
      </c>
      <c r="Q149" s="174">
        <v>0</v>
      </c>
      <c r="R149" s="174">
        <f t="shared" si="12"/>
        <v>0</v>
      </c>
      <c r="S149" s="174">
        <v>5.0000000000000001E-3</v>
      </c>
      <c r="T149" s="175">
        <f t="shared" si="13"/>
        <v>4.9105750000000006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6" t="s">
        <v>99</v>
      </c>
      <c r="AT149" s="176" t="s">
        <v>170</v>
      </c>
      <c r="AU149" s="176" t="s">
        <v>90</v>
      </c>
      <c r="AY149" s="14" t="s">
        <v>143</v>
      </c>
      <c r="BE149" s="177">
        <f t="shared" si="14"/>
        <v>0</v>
      </c>
      <c r="BF149" s="177">
        <f t="shared" si="15"/>
        <v>0</v>
      </c>
      <c r="BG149" s="177">
        <f t="shared" si="16"/>
        <v>0</v>
      </c>
      <c r="BH149" s="177">
        <f t="shared" si="17"/>
        <v>0</v>
      </c>
      <c r="BI149" s="177">
        <f t="shared" si="18"/>
        <v>0</v>
      </c>
      <c r="BJ149" s="14" t="s">
        <v>90</v>
      </c>
      <c r="BK149" s="178">
        <f t="shared" si="19"/>
        <v>0</v>
      </c>
      <c r="BL149" s="14" t="s">
        <v>99</v>
      </c>
      <c r="BM149" s="176" t="s">
        <v>218</v>
      </c>
    </row>
    <row r="150" spans="1:65" s="2" customFormat="1" ht="21.75" customHeight="1">
      <c r="A150" s="29"/>
      <c r="B150" s="163"/>
      <c r="C150" s="179" t="s">
        <v>219</v>
      </c>
      <c r="D150" s="179" t="s">
        <v>170</v>
      </c>
      <c r="E150" s="180" t="s">
        <v>220</v>
      </c>
      <c r="F150" s="181" t="s">
        <v>221</v>
      </c>
      <c r="G150" s="182" t="s">
        <v>222</v>
      </c>
      <c r="H150" s="183">
        <v>2.456</v>
      </c>
      <c r="I150" s="184"/>
      <c r="J150" s="183">
        <f t="shared" si="10"/>
        <v>0</v>
      </c>
      <c r="K150" s="185"/>
      <c r="L150" s="30"/>
      <c r="M150" s="186" t="s">
        <v>1</v>
      </c>
      <c r="N150" s="187" t="s">
        <v>44</v>
      </c>
      <c r="O150" s="55"/>
      <c r="P150" s="174">
        <f t="shared" si="11"/>
        <v>0</v>
      </c>
      <c r="Q150" s="174">
        <v>0</v>
      </c>
      <c r="R150" s="174">
        <f t="shared" si="12"/>
        <v>0</v>
      </c>
      <c r="S150" s="174">
        <v>0</v>
      </c>
      <c r="T150" s="175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6" t="s">
        <v>99</v>
      </c>
      <c r="AT150" s="176" t="s">
        <v>170</v>
      </c>
      <c r="AU150" s="176" t="s">
        <v>90</v>
      </c>
      <c r="AY150" s="14" t="s">
        <v>143</v>
      </c>
      <c r="BE150" s="177">
        <f t="shared" si="14"/>
        <v>0</v>
      </c>
      <c r="BF150" s="177">
        <f t="shared" si="15"/>
        <v>0</v>
      </c>
      <c r="BG150" s="177">
        <f t="shared" si="16"/>
        <v>0</v>
      </c>
      <c r="BH150" s="177">
        <f t="shared" si="17"/>
        <v>0</v>
      </c>
      <c r="BI150" s="177">
        <f t="shared" si="18"/>
        <v>0</v>
      </c>
      <c r="BJ150" s="14" t="s">
        <v>90</v>
      </c>
      <c r="BK150" s="178">
        <f t="shared" si="19"/>
        <v>0</v>
      </c>
      <c r="BL150" s="14" t="s">
        <v>99</v>
      </c>
      <c r="BM150" s="176" t="s">
        <v>223</v>
      </c>
    </row>
    <row r="151" spans="1:65" s="2" customFormat="1" ht="21.75" customHeight="1">
      <c r="A151" s="29"/>
      <c r="B151" s="163"/>
      <c r="C151" s="179" t="s">
        <v>7</v>
      </c>
      <c r="D151" s="179" t="s">
        <v>170</v>
      </c>
      <c r="E151" s="180" t="s">
        <v>224</v>
      </c>
      <c r="F151" s="181" t="s">
        <v>225</v>
      </c>
      <c r="G151" s="182" t="s">
        <v>222</v>
      </c>
      <c r="H151" s="183">
        <v>2.456</v>
      </c>
      <c r="I151" s="184"/>
      <c r="J151" s="183">
        <f t="shared" si="10"/>
        <v>0</v>
      </c>
      <c r="K151" s="185"/>
      <c r="L151" s="30"/>
      <c r="M151" s="186" t="s">
        <v>1</v>
      </c>
      <c r="N151" s="187" t="s">
        <v>44</v>
      </c>
      <c r="O151" s="55"/>
      <c r="P151" s="174">
        <f t="shared" si="11"/>
        <v>0</v>
      </c>
      <c r="Q151" s="174">
        <v>0</v>
      </c>
      <c r="R151" s="174">
        <f t="shared" si="12"/>
        <v>0</v>
      </c>
      <c r="S151" s="174">
        <v>0</v>
      </c>
      <c r="T151" s="175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6" t="s">
        <v>99</v>
      </c>
      <c r="AT151" s="176" t="s">
        <v>170</v>
      </c>
      <c r="AU151" s="176" t="s">
        <v>90</v>
      </c>
      <c r="AY151" s="14" t="s">
        <v>143</v>
      </c>
      <c r="BE151" s="177">
        <f t="shared" si="14"/>
        <v>0</v>
      </c>
      <c r="BF151" s="177">
        <f t="shared" si="15"/>
        <v>0</v>
      </c>
      <c r="BG151" s="177">
        <f t="shared" si="16"/>
        <v>0</v>
      </c>
      <c r="BH151" s="177">
        <f t="shared" si="17"/>
        <v>0</v>
      </c>
      <c r="BI151" s="177">
        <f t="shared" si="18"/>
        <v>0</v>
      </c>
      <c r="BJ151" s="14" t="s">
        <v>90</v>
      </c>
      <c r="BK151" s="178">
        <f t="shared" si="19"/>
        <v>0</v>
      </c>
      <c r="BL151" s="14" t="s">
        <v>99</v>
      </c>
      <c r="BM151" s="176" t="s">
        <v>226</v>
      </c>
    </row>
    <row r="152" spans="1:65" s="2" customFormat="1" ht="21.75" customHeight="1">
      <c r="A152" s="29"/>
      <c r="B152" s="163"/>
      <c r="C152" s="179" t="s">
        <v>227</v>
      </c>
      <c r="D152" s="179" t="s">
        <v>170</v>
      </c>
      <c r="E152" s="180" t="s">
        <v>228</v>
      </c>
      <c r="F152" s="181" t="s">
        <v>229</v>
      </c>
      <c r="G152" s="182" t="s">
        <v>222</v>
      </c>
      <c r="H152" s="183">
        <v>4.9109999999999996</v>
      </c>
      <c r="I152" s="184"/>
      <c r="J152" s="183">
        <f t="shared" si="10"/>
        <v>0</v>
      </c>
      <c r="K152" s="185"/>
      <c r="L152" s="30"/>
      <c r="M152" s="186" t="s">
        <v>1</v>
      </c>
      <c r="N152" s="187" t="s">
        <v>44</v>
      </c>
      <c r="O152" s="55"/>
      <c r="P152" s="174">
        <f t="shared" si="11"/>
        <v>0</v>
      </c>
      <c r="Q152" s="174">
        <v>0</v>
      </c>
      <c r="R152" s="174">
        <f t="shared" si="12"/>
        <v>0</v>
      </c>
      <c r="S152" s="174">
        <v>0</v>
      </c>
      <c r="T152" s="175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6" t="s">
        <v>99</v>
      </c>
      <c r="AT152" s="176" t="s">
        <v>170</v>
      </c>
      <c r="AU152" s="176" t="s">
        <v>90</v>
      </c>
      <c r="AY152" s="14" t="s">
        <v>143</v>
      </c>
      <c r="BE152" s="177">
        <f t="shared" si="14"/>
        <v>0</v>
      </c>
      <c r="BF152" s="177">
        <f t="shared" si="15"/>
        <v>0</v>
      </c>
      <c r="BG152" s="177">
        <f t="shared" si="16"/>
        <v>0</v>
      </c>
      <c r="BH152" s="177">
        <f t="shared" si="17"/>
        <v>0</v>
      </c>
      <c r="BI152" s="177">
        <f t="shared" si="18"/>
        <v>0</v>
      </c>
      <c r="BJ152" s="14" t="s">
        <v>90</v>
      </c>
      <c r="BK152" s="178">
        <f t="shared" si="19"/>
        <v>0</v>
      </c>
      <c r="BL152" s="14" t="s">
        <v>99</v>
      </c>
      <c r="BM152" s="176" t="s">
        <v>230</v>
      </c>
    </row>
    <row r="153" spans="1:65" s="2" customFormat="1" ht="21.75" customHeight="1">
      <c r="A153" s="29"/>
      <c r="B153" s="163"/>
      <c r="C153" s="179" t="s">
        <v>231</v>
      </c>
      <c r="D153" s="179" t="s">
        <v>170</v>
      </c>
      <c r="E153" s="180" t="s">
        <v>232</v>
      </c>
      <c r="F153" s="181" t="s">
        <v>233</v>
      </c>
      <c r="G153" s="182" t="s">
        <v>222</v>
      </c>
      <c r="H153" s="183">
        <v>4.9109999999999996</v>
      </c>
      <c r="I153" s="184"/>
      <c r="J153" s="183">
        <f t="shared" si="10"/>
        <v>0</v>
      </c>
      <c r="K153" s="185"/>
      <c r="L153" s="30"/>
      <c r="M153" s="186" t="s">
        <v>1</v>
      </c>
      <c r="N153" s="187" t="s">
        <v>44</v>
      </c>
      <c r="O153" s="55"/>
      <c r="P153" s="174">
        <f t="shared" si="11"/>
        <v>0</v>
      </c>
      <c r="Q153" s="174">
        <v>0</v>
      </c>
      <c r="R153" s="174">
        <f t="shared" si="12"/>
        <v>0</v>
      </c>
      <c r="S153" s="174">
        <v>0</v>
      </c>
      <c r="T153" s="175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6" t="s">
        <v>99</v>
      </c>
      <c r="AT153" s="176" t="s">
        <v>170</v>
      </c>
      <c r="AU153" s="176" t="s">
        <v>90</v>
      </c>
      <c r="AY153" s="14" t="s">
        <v>143</v>
      </c>
      <c r="BE153" s="177">
        <f t="shared" si="14"/>
        <v>0</v>
      </c>
      <c r="BF153" s="177">
        <f t="shared" si="15"/>
        <v>0</v>
      </c>
      <c r="BG153" s="177">
        <f t="shared" si="16"/>
        <v>0</v>
      </c>
      <c r="BH153" s="177">
        <f t="shared" si="17"/>
        <v>0</v>
      </c>
      <c r="BI153" s="177">
        <f t="shared" si="18"/>
        <v>0</v>
      </c>
      <c r="BJ153" s="14" t="s">
        <v>90</v>
      </c>
      <c r="BK153" s="178">
        <f t="shared" si="19"/>
        <v>0</v>
      </c>
      <c r="BL153" s="14" t="s">
        <v>99</v>
      </c>
      <c r="BM153" s="176" t="s">
        <v>234</v>
      </c>
    </row>
    <row r="154" spans="1:65" s="2" customFormat="1" ht="21.75" customHeight="1">
      <c r="A154" s="29"/>
      <c r="B154" s="163"/>
      <c r="C154" s="179" t="s">
        <v>235</v>
      </c>
      <c r="D154" s="179" t="s">
        <v>170</v>
      </c>
      <c r="E154" s="180" t="s">
        <v>236</v>
      </c>
      <c r="F154" s="181" t="s">
        <v>237</v>
      </c>
      <c r="G154" s="182" t="s">
        <v>222</v>
      </c>
      <c r="H154" s="183">
        <v>4.9109999999999996</v>
      </c>
      <c r="I154" s="184"/>
      <c r="J154" s="183">
        <f t="shared" si="10"/>
        <v>0</v>
      </c>
      <c r="K154" s="185"/>
      <c r="L154" s="30"/>
      <c r="M154" s="186" t="s">
        <v>1</v>
      </c>
      <c r="N154" s="187" t="s">
        <v>44</v>
      </c>
      <c r="O154" s="55"/>
      <c r="P154" s="174">
        <f t="shared" si="11"/>
        <v>0</v>
      </c>
      <c r="Q154" s="174">
        <v>0</v>
      </c>
      <c r="R154" s="174">
        <f t="shared" si="12"/>
        <v>0</v>
      </c>
      <c r="S154" s="174">
        <v>0</v>
      </c>
      <c r="T154" s="175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6" t="s">
        <v>99</v>
      </c>
      <c r="AT154" s="176" t="s">
        <v>170</v>
      </c>
      <c r="AU154" s="176" t="s">
        <v>90</v>
      </c>
      <c r="AY154" s="14" t="s">
        <v>143</v>
      </c>
      <c r="BE154" s="177">
        <f t="shared" si="14"/>
        <v>0</v>
      </c>
      <c r="BF154" s="177">
        <f t="shared" si="15"/>
        <v>0</v>
      </c>
      <c r="BG154" s="177">
        <f t="shared" si="16"/>
        <v>0</v>
      </c>
      <c r="BH154" s="177">
        <f t="shared" si="17"/>
        <v>0</v>
      </c>
      <c r="BI154" s="177">
        <f t="shared" si="18"/>
        <v>0</v>
      </c>
      <c r="BJ154" s="14" t="s">
        <v>90</v>
      </c>
      <c r="BK154" s="178">
        <f t="shared" si="19"/>
        <v>0</v>
      </c>
      <c r="BL154" s="14" t="s">
        <v>99</v>
      </c>
      <c r="BM154" s="176" t="s">
        <v>238</v>
      </c>
    </row>
    <row r="155" spans="1:65" s="2" customFormat="1" ht="16.5" customHeight="1">
      <c r="A155" s="29"/>
      <c r="B155" s="163"/>
      <c r="C155" s="179" t="s">
        <v>239</v>
      </c>
      <c r="D155" s="179" t="s">
        <v>170</v>
      </c>
      <c r="E155" s="180" t="s">
        <v>240</v>
      </c>
      <c r="F155" s="181" t="s">
        <v>241</v>
      </c>
      <c r="G155" s="182" t="s">
        <v>222</v>
      </c>
      <c r="H155" s="183">
        <v>4.9109999999999996</v>
      </c>
      <c r="I155" s="184"/>
      <c r="J155" s="183">
        <f t="shared" si="10"/>
        <v>0</v>
      </c>
      <c r="K155" s="185"/>
      <c r="L155" s="30"/>
      <c r="M155" s="186" t="s">
        <v>1</v>
      </c>
      <c r="N155" s="187" t="s">
        <v>44</v>
      </c>
      <c r="O155" s="55"/>
      <c r="P155" s="174">
        <f t="shared" si="11"/>
        <v>0</v>
      </c>
      <c r="Q155" s="174">
        <v>0</v>
      </c>
      <c r="R155" s="174">
        <f t="shared" si="12"/>
        <v>0</v>
      </c>
      <c r="S155" s="174">
        <v>0</v>
      </c>
      <c r="T155" s="175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6" t="s">
        <v>99</v>
      </c>
      <c r="AT155" s="176" t="s">
        <v>170</v>
      </c>
      <c r="AU155" s="176" t="s">
        <v>90</v>
      </c>
      <c r="AY155" s="14" t="s">
        <v>143</v>
      </c>
      <c r="BE155" s="177">
        <f t="shared" si="14"/>
        <v>0</v>
      </c>
      <c r="BF155" s="177">
        <f t="shared" si="15"/>
        <v>0</v>
      </c>
      <c r="BG155" s="177">
        <f t="shared" si="16"/>
        <v>0</v>
      </c>
      <c r="BH155" s="177">
        <f t="shared" si="17"/>
        <v>0</v>
      </c>
      <c r="BI155" s="177">
        <f t="shared" si="18"/>
        <v>0</v>
      </c>
      <c r="BJ155" s="14" t="s">
        <v>90</v>
      </c>
      <c r="BK155" s="178">
        <f t="shared" si="19"/>
        <v>0</v>
      </c>
      <c r="BL155" s="14" t="s">
        <v>99</v>
      </c>
      <c r="BM155" s="176" t="s">
        <v>242</v>
      </c>
    </row>
    <row r="156" spans="1:65" s="2" customFormat="1" ht="21.75" customHeight="1">
      <c r="A156" s="29"/>
      <c r="B156" s="163"/>
      <c r="C156" s="179" t="s">
        <v>243</v>
      </c>
      <c r="D156" s="179" t="s">
        <v>170</v>
      </c>
      <c r="E156" s="180" t="s">
        <v>244</v>
      </c>
      <c r="F156" s="181" t="s">
        <v>245</v>
      </c>
      <c r="G156" s="182" t="s">
        <v>222</v>
      </c>
      <c r="H156" s="183">
        <v>4.9109999999999996</v>
      </c>
      <c r="I156" s="184"/>
      <c r="J156" s="183">
        <f t="shared" si="10"/>
        <v>0</v>
      </c>
      <c r="K156" s="185"/>
      <c r="L156" s="30"/>
      <c r="M156" s="186" t="s">
        <v>1</v>
      </c>
      <c r="N156" s="187" t="s">
        <v>44</v>
      </c>
      <c r="O156" s="55"/>
      <c r="P156" s="174">
        <f t="shared" si="11"/>
        <v>0</v>
      </c>
      <c r="Q156" s="174">
        <v>0</v>
      </c>
      <c r="R156" s="174">
        <f t="shared" si="12"/>
        <v>0</v>
      </c>
      <c r="S156" s="174">
        <v>0</v>
      </c>
      <c r="T156" s="175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6" t="s">
        <v>99</v>
      </c>
      <c r="AT156" s="176" t="s">
        <v>170</v>
      </c>
      <c r="AU156" s="176" t="s">
        <v>90</v>
      </c>
      <c r="AY156" s="14" t="s">
        <v>143</v>
      </c>
      <c r="BE156" s="177">
        <f t="shared" si="14"/>
        <v>0</v>
      </c>
      <c r="BF156" s="177">
        <f t="shared" si="15"/>
        <v>0</v>
      </c>
      <c r="BG156" s="177">
        <f t="shared" si="16"/>
        <v>0</v>
      </c>
      <c r="BH156" s="177">
        <f t="shared" si="17"/>
        <v>0</v>
      </c>
      <c r="BI156" s="177">
        <f t="shared" si="18"/>
        <v>0</v>
      </c>
      <c r="BJ156" s="14" t="s">
        <v>90</v>
      </c>
      <c r="BK156" s="178">
        <f t="shared" si="19"/>
        <v>0</v>
      </c>
      <c r="BL156" s="14" t="s">
        <v>99</v>
      </c>
      <c r="BM156" s="176" t="s">
        <v>246</v>
      </c>
    </row>
    <row r="157" spans="1:65" s="2" customFormat="1" ht="21.75" customHeight="1">
      <c r="A157" s="29"/>
      <c r="B157" s="163"/>
      <c r="C157" s="179" t="s">
        <v>247</v>
      </c>
      <c r="D157" s="179" t="s">
        <v>170</v>
      </c>
      <c r="E157" s="180" t="s">
        <v>248</v>
      </c>
      <c r="F157" s="181" t="s">
        <v>249</v>
      </c>
      <c r="G157" s="182" t="s">
        <v>222</v>
      </c>
      <c r="H157" s="183">
        <v>4.9109999999999996</v>
      </c>
      <c r="I157" s="184"/>
      <c r="J157" s="183">
        <f t="shared" si="10"/>
        <v>0</v>
      </c>
      <c r="K157" s="185"/>
      <c r="L157" s="30"/>
      <c r="M157" s="186" t="s">
        <v>1</v>
      </c>
      <c r="N157" s="187" t="s">
        <v>44</v>
      </c>
      <c r="O157" s="55"/>
      <c r="P157" s="174">
        <f t="shared" si="11"/>
        <v>0</v>
      </c>
      <c r="Q157" s="174">
        <v>0</v>
      </c>
      <c r="R157" s="174">
        <f t="shared" si="12"/>
        <v>0</v>
      </c>
      <c r="S157" s="174">
        <v>0</v>
      </c>
      <c r="T157" s="175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99</v>
      </c>
      <c r="AT157" s="176" t="s">
        <v>170</v>
      </c>
      <c r="AU157" s="176" t="s">
        <v>90</v>
      </c>
      <c r="AY157" s="14" t="s">
        <v>143</v>
      </c>
      <c r="BE157" s="177">
        <f t="shared" si="14"/>
        <v>0</v>
      </c>
      <c r="BF157" s="177">
        <f t="shared" si="15"/>
        <v>0</v>
      </c>
      <c r="BG157" s="177">
        <f t="shared" si="16"/>
        <v>0</v>
      </c>
      <c r="BH157" s="177">
        <f t="shared" si="17"/>
        <v>0</v>
      </c>
      <c r="BI157" s="177">
        <f t="shared" si="18"/>
        <v>0</v>
      </c>
      <c r="BJ157" s="14" t="s">
        <v>90</v>
      </c>
      <c r="BK157" s="178">
        <f t="shared" si="19"/>
        <v>0</v>
      </c>
      <c r="BL157" s="14" t="s">
        <v>99</v>
      </c>
      <c r="BM157" s="176" t="s">
        <v>250</v>
      </c>
    </row>
    <row r="158" spans="1:65" s="2" customFormat="1" ht="16.5" customHeight="1">
      <c r="A158" s="29"/>
      <c r="B158" s="163"/>
      <c r="C158" s="179" t="s">
        <v>251</v>
      </c>
      <c r="D158" s="179" t="s">
        <v>170</v>
      </c>
      <c r="E158" s="180" t="s">
        <v>252</v>
      </c>
      <c r="F158" s="181" t="s">
        <v>253</v>
      </c>
      <c r="G158" s="182" t="s">
        <v>157</v>
      </c>
      <c r="H158" s="183">
        <v>1</v>
      </c>
      <c r="I158" s="184"/>
      <c r="J158" s="183">
        <f t="shared" si="10"/>
        <v>0</v>
      </c>
      <c r="K158" s="185"/>
      <c r="L158" s="30"/>
      <c r="M158" s="186" t="s">
        <v>1</v>
      </c>
      <c r="N158" s="187" t="s">
        <v>44</v>
      </c>
      <c r="O158" s="55"/>
      <c r="P158" s="174">
        <f t="shared" si="11"/>
        <v>0</v>
      </c>
      <c r="Q158" s="174">
        <v>0</v>
      </c>
      <c r="R158" s="174">
        <f t="shared" si="12"/>
        <v>0</v>
      </c>
      <c r="S158" s="174">
        <v>0</v>
      </c>
      <c r="T158" s="175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99</v>
      </c>
      <c r="AT158" s="176" t="s">
        <v>170</v>
      </c>
      <c r="AU158" s="176" t="s">
        <v>90</v>
      </c>
      <c r="AY158" s="14" t="s">
        <v>143</v>
      </c>
      <c r="BE158" s="177">
        <f t="shared" si="14"/>
        <v>0</v>
      </c>
      <c r="BF158" s="177">
        <f t="shared" si="15"/>
        <v>0</v>
      </c>
      <c r="BG158" s="177">
        <f t="shared" si="16"/>
        <v>0</v>
      </c>
      <c r="BH158" s="177">
        <f t="shared" si="17"/>
        <v>0</v>
      </c>
      <c r="BI158" s="177">
        <f t="shared" si="18"/>
        <v>0</v>
      </c>
      <c r="BJ158" s="14" t="s">
        <v>90</v>
      </c>
      <c r="BK158" s="178">
        <f t="shared" si="19"/>
        <v>0</v>
      </c>
      <c r="BL158" s="14" t="s">
        <v>99</v>
      </c>
      <c r="BM158" s="176" t="s">
        <v>254</v>
      </c>
    </row>
    <row r="159" spans="1:65" s="12" customFormat="1" ht="22.9" customHeight="1">
      <c r="B159" s="150"/>
      <c r="D159" s="151" t="s">
        <v>77</v>
      </c>
      <c r="E159" s="161" t="s">
        <v>255</v>
      </c>
      <c r="F159" s="161" t="s">
        <v>256</v>
      </c>
      <c r="I159" s="153"/>
      <c r="J159" s="162">
        <f>BK159</f>
        <v>0</v>
      </c>
      <c r="L159" s="150"/>
      <c r="M159" s="155"/>
      <c r="N159" s="156"/>
      <c r="O159" s="156"/>
      <c r="P159" s="157">
        <f>P160</f>
        <v>0</v>
      </c>
      <c r="Q159" s="156"/>
      <c r="R159" s="157">
        <f>R160</f>
        <v>0</v>
      </c>
      <c r="S159" s="156"/>
      <c r="T159" s="158">
        <f>T160</f>
        <v>0</v>
      </c>
      <c r="AR159" s="151" t="s">
        <v>85</v>
      </c>
      <c r="AT159" s="159" t="s">
        <v>77</v>
      </c>
      <c r="AU159" s="159" t="s">
        <v>85</v>
      </c>
      <c r="AY159" s="151" t="s">
        <v>143</v>
      </c>
      <c r="BK159" s="160">
        <f>BK160</f>
        <v>0</v>
      </c>
    </row>
    <row r="160" spans="1:65" s="2" customFormat="1" ht="21.75" customHeight="1">
      <c r="A160" s="29"/>
      <c r="B160" s="163"/>
      <c r="C160" s="179" t="s">
        <v>257</v>
      </c>
      <c r="D160" s="179" t="s">
        <v>170</v>
      </c>
      <c r="E160" s="180" t="s">
        <v>258</v>
      </c>
      <c r="F160" s="181" t="s">
        <v>259</v>
      </c>
      <c r="G160" s="182" t="s">
        <v>222</v>
      </c>
      <c r="H160" s="183">
        <v>66.948999999999998</v>
      </c>
      <c r="I160" s="184"/>
      <c r="J160" s="183">
        <f>ROUND(I160*H160,3)</f>
        <v>0</v>
      </c>
      <c r="K160" s="185"/>
      <c r="L160" s="30"/>
      <c r="M160" s="188" t="s">
        <v>1</v>
      </c>
      <c r="N160" s="189" t="s">
        <v>44</v>
      </c>
      <c r="O160" s="190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99</v>
      </c>
      <c r="AT160" s="176" t="s">
        <v>170</v>
      </c>
      <c r="AU160" s="176" t="s">
        <v>90</v>
      </c>
      <c r="AY160" s="14" t="s">
        <v>143</v>
      </c>
      <c r="BE160" s="177">
        <f>IF(N160="základná",J160,0)</f>
        <v>0</v>
      </c>
      <c r="BF160" s="177">
        <f>IF(N160="znížená",J160,0)</f>
        <v>0</v>
      </c>
      <c r="BG160" s="177">
        <f>IF(N160="zákl. prenesená",J160,0)</f>
        <v>0</v>
      </c>
      <c r="BH160" s="177">
        <f>IF(N160="zníž. prenesená",J160,0)</f>
        <v>0</v>
      </c>
      <c r="BI160" s="177">
        <f>IF(N160="nulová",J160,0)</f>
        <v>0</v>
      </c>
      <c r="BJ160" s="14" t="s">
        <v>90</v>
      </c>
      <c r="BK160" s="178">
        <f>ROUND(I160*H160,3)</f>
        <v>0</v>
      </c>
      <c r="BL160" s="14" t="s">
        <v>99</v>
      </c>
      <c r="BM160" s="176" t="s">
        <v>260</v>
      </c>
    </row>
    <row r="161" spans="1:31" s="2" customFormat="1" ht="6.95" customHeight="1">
      <c r="A161" s="29"/>
      <c r="B161" s="44"/>
      <c r="C161" s="45"/>
      <c r="D161" s="45"/>
      <c r="E161" s="45"/>
      <c r="F161" s="45"/>
      <c r="G161" s="45"/>
      <c r="H161" s="45"/>
      <c r="I161" s="122"/>
      <c r="J161" s="45"/>
      <c r="K161" s="45"/>
      <c r="L161" s="30"/>
      <c r="M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</row>
  </sheetData>
  <autoFilter ref="C127:K160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2"/>
  <sheetViews>
    <sheetView showGridLines="0" tabSelected="1" topLeftCell="A69" workbookViewId="0">
      <selection activeCell="J16" sqref="J1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36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4" t="s">
        <v>103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78</v>
      </c>
    </row>
    <row r="4" spans="1:46" s="1" customFormat="1" ht="24.95" customHeight="1">
      <c r="B4" s="17"/>
      <c r="D4" s="18" t="s">
        <v>113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14</v>
      </c>
      <c r="I6" s="95"/>
      <c r="L6" s="17"/>
    </row>
    <row r="7" spans="1:46" s="1" customFormat="1" ht="23.25" customHeight="1">
      <c r="B7" s="17"/>
      <c r="E7" s="237" t="str">
        <f>'Rekapitulácia stavby'!K6</f>
        <v>ZLEPŠENIE ENERGETICKEJ HOSPODÁRNOSTI BUDOVY ZÁKLADNEJ ŠKOLY</v>
      </c>
      <c r="F7" s="238"/>
      <c r="G7" s="238"/>
      <c r="H7" s="238"/>
      <c r="I7" s="95"/>
      <c r="L7" s="17"/>
    </row>
    <row r="8" spans="1:46" ht="12.75">
      <c r="B8" s="17"/>
      <c r="D8" s="24" t="s">
        <v>114</v>
      </c>
      <c r="L8" s="17"/>
    </row>
    <row r="9" spans="1:46" s="1" customFormat="1" ht="16.5" customHeight="1">
      <c r="B9" s="17"/>
      <c r="E9" s="237" t="s">
        <v>115</v>
      </c>
      <c r="F9" s="221"/>
      <c r="G9" s="221"/>
      <c r="H9" s="221"/>
      <c r="I9" s="95"/>
      <c r="L9" s="17"/>
    </row>
    <row r="10" spans="1:46" s="1" customFormat="1" ht="12" customHeight="1">
      <c r="B10" s="17"/>
      <c r="D10" s="24" t="s">
        <v>116</v>
      </c>
      <c r="I10" s="95"/>
      <c r="L10" s="17"/>
    </row>
    <row r="11" spans="1:46" s="2" customFormat="1" ht="16.5" customHeight="1">
      <c r="A11" s="29"/>
      <c r="B11" s="30"/>
      <c r="C11" s="29"/>
      <c r="D11" s="29"/>
      <c r="E11" s="239" t="s">
        <v>117</v>
      </c>
      <c r="F11" s="240"/>
      <c r="G11" s="240"/>
      <c r="H11" s="240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118</v>
      </c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>
      <c r="A13" s="29"/>
      <c r="B13" s="30"/>
      <c r="C13" s="29"/>
      <c r="D13" s="29"/>
      <c r="E13" s="193" t="s">
        <v>261</v>
      </c>
      <c r="F13" s="240"/>
      <c r="G13" s="240"/>
      <c r="H13" s="240"/>
      <c r="I13" s="9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1.25">
      <c r="A14" s="29"/>
      <c r="B14" s="30"/>
      <c r="C14" s="29"/>
      <c r="D14" s="29"/>
      <c r="E14" s="29"/>
      <c r="F14" s="29"/>
      <c r="G14" s="29"/>
      <c r="H14" s="29"/>
      <c r="I14" s="9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16</v>
      </c>
      <c r="E15" s="29"/>
      <c r="F15" s="22" t="s">
        <v>1</v>
      </c>
      <c r="G15" s="29"/>
      <c r="H15" s="29"/>
      <c r="I15" s="100" t="s">
        <v>17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18</v>
      </c>
      <c r="E16" s="29"/>
      <c r="F16" s="22" t="s">
        <v>19</v>
      </c>
      <c r="G16" s="29"/>
      <c r="H16" s="29"/>
      <c r="I16" s="100" t="s">
        <v>20</v>
      </c>
      <c r="J16" s="52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>
      <c r="A17" s="29"/>
      <c r="B17" s="30"/>
      <c r="C17" s="29"/>
      <c r="D17" s="29"/>
      <c r="E17" s="29"/>
      <c r="F17" s="29"/>
      <c r="G17" s="29"/>
      <c r="H17" s="29"/>
      <c r="I17" s="9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21</v>
      </c>
      <c r="E18" s="29"/>
      <c r="F18" s="29"/>
      <c r="G18" s="29"/>
      <c r="H18" s="29"/>
      <c r="I18" s="100" t="s">
        <v>22</v>
      </c>
      <c r="J18" s="22" t="s">
        <v>23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24</v>
      </c>
      <c r="F19" s="29"/>
      <c r="G19" s="29"/>
      <c r="H19" s="29"/>
      <c r="I19" s="100" t="s">
        <v>25</v>
      </c>
      <c r="J19" s="22" t="s">
        <v>26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9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27</v>
      </c>
      <c r="E21" s="29"/>
      <c r="F21" s="29"/>
      <c r="G21" s="29"/>
      <c r="H21" s="29"/>
      <c r="I21" s="100" t="s">
        <v>22</v>
      </c>
      <c r="J21" s="25" t="str">
        <f>'Rekapitulácia stavby'!AN13</f>
        <v>Vyplň údaj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41" t="str">
        <f>'Rekapitulácia stavby'!E14</f>
        <v>Vyplň údaj</v>
      </c>
      <c r="F22" s="220"/>
      <c r="G22" s="220"/>
      <c r="H22" s="220"/>
      <c r="I22" s="100" t="s">
        <v>25</v>
      </c>
      <c r="J22" s="25" t="str">
        <f>'Rekapitulácia stavby'!AN14</f>
        <v>Vyplň údaj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9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29</v>
      </c>
      <c r="E24" s="29"/>
      <c r="F24" s="29"/>
      <c r="G24" s="29"/>
      <c r="H24" s="29"/>
      <c r="I24" s="100" t="s">
        <v>22</v>
      </c>
      <c r="J24" s="22" t="s">
        <v>30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>
      <c r="A25" s="29"/>
      <c r="B25" s="30"/>
      <c r="C25" s="29"/>
      <c r="D25" s="29"/>
      <c r="E25" s="22" t="s">
        <v>31</v>
      </c>
      <c r="F25" s="29"/>
      <c r="G25" s="29"/>
      <c r="H25" s="29"/>
      <c r="I25" s="100" t="s">
        <v>25</v>
      </c>
      <c r="J25" s="22" t="s">
        <v>32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9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>
      <c r="A27" s="29"/>
      <c r="B27" s="30"/>
      <c r="C27" s="29"/>
      <c r="D27" s="24" t="s">
        <v>35</v>
      </c>
      <c r="E27" s="29"/>
      <c r="F27" s="29"/>
      <c r="G27" s="29"/>
      <c r="H27" s="29"/>
      <c r="I27" s="100" t="s">
        <v>22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100" t="s">
        <v>25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29"/>
      <c r="E29" s="29"/>
      <c r="F29" s="29"/>
      <c r="G29" s="29"/>
      <c r="H29" s="29"/>
      <c r="I29" s="99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>
      <c r="A30" s="29"/>
      <c r="B30" s="30"/>
      <c r="C30" s="29"/>
      <c r="D30" s="24" t="s">
        <v>37</v>
      </c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>
      <c r="A31" s="101"/>
      <c r="B31" s="102"/>
      <c r="C31" s="101"/>
      <c r="D31" s="101"/>
      <c r="E31" s="225" t="s">
        <v>1</v>
      </c>
      <c r="F31" s="225"/>
      <c r="G31" s="225"/>
      <c r="H31" s="225"/>
      <c r="I31" s="103"/>
      <c r="J31" s="101"/>
      <c r="K31" s="101"/>
      <c r="L31" s="104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29"/>
      <c r="B32" s="30"/>
      <c r="C32" s="29"/>
      <c r="D32" s="29"/>
      <c r="E32" s="29"/>
      <c r="F32" s="29"/>
      <c r="G32" s="29"/>
      <c r="H32" s="29"/>
      <c r="I32" s="99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6" t="s">
        <v>38</v>
      </c>
      <c r="E34" s="29"/>
      <c r="F34" s="29"/>
      <c r="G34" s="29"/>
      <c r="H34" s="29"/>
      <c r="I34" s="99"/>
      <c r="J34" s="68">
        <f>ROUND(J134,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3"/>
      <c r="E35" s="63"/>
      <c r="F35" s="63"/>
      <c r="G35" s="63"/>
      <c r="H35" s="63"/>
      <c r="I35" s="105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40</v>
      </c>
      <c r="G36" s="29"/>
      <c r="H36" s="29"/>
      <c r="I36" s="107" t="s">
        <v>39</v>
      </c>
      <c r="J36" s="33" t="s">
        <v>41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98" t="s">
        <v>42</v>
      </c>
      <c r="E37" s="24" t="s">
        <v>43</v>
      </c>
      <c r="F37" s="108">
        <f>ROUND((SUM(BE134:BE171)),  2)</f>
        <v>0</v>
      </c>
      <c r="G37" s="29"/>
      <c r="H37" s="29"/>
      <c r="I37" s="109">
        <v>0.2</v>
      </c>
      <c r="J37" s="108">
        <f>ROUND(((SUM(BE134:BE171))*I37),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4" t="s">
        <v>44</v>
      </c>
      <c r="F38" s="108">
        <f>ROUND((SUM(BF134:BF171)),  2)</f>
        <v>0</v>
      </c>
      <c r="G38" s="29"/>
      <c r="H38" s="29"/>
      <c r="I38" s="109">
        <v>0.2</v>
      </c>
      <c r="J38" s="108">
        <f>ROUND(((SUM(BF134:BF171))*I38),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45</v>
      </c>
      <c r="F39" s="108">
        <f>ROUND((SUM(BG134:BG171)),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46</v>
      </c>
      <c r="F40" s="108">
        <f>ROUND((SUM(BH134:BH171)),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24" t="s">
        <v>47</v>
      </c>
      <c r="F41" s="108">
        <f>ROUND((SUM(BI134:BI171)),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0"/>
      <c r="D43" s="111" t="s">
        <v>48</v>
      </c>
      <c r="E43" s="57"/>
      <c r="F43" s="57"/>
      <c r="G43" s="112" t="s">
        <v>49</v>
      </c>
      <c r="H43" s="113" t="s">
        <v>50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99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51</v>
      </c>
      <c r="E50" s="41"/>
      <c r="F50" s="41"/>
      <c r="G50" s="40" t="s">
        <v>52</v>
      </c>
      <c r="H50" s="41"/>
      <c r="I50" s="117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53</v>
      </c>
      <c r="E61" s="32"/>
      <c r="F61" s="118" t="s">
        <v>54</v>
      </c>
      <c r="G61" s="42" t="s">
        <v>53</v>
      </c>
      <c r="H61" s="32"/>
      <c r="I61" s="119"/>
      <c r="J61" s="120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53</v>
      </c>
      <c r="E76" s="32"/>
      <c r="F76" s="118" t="s">
        <v>54</v>
      </c>
      <c r="G76" s="42" t="s">
        <v>53</v>
      </c>
      <c r="H76" s="32"/>
      <c r="I76" s="119"/>
      <c r="J76" s="120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120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37" t="str">
        <f>E7</f>
        <v>ZLEPŠENIE ENERGETICKEJ HOSPODÁRNOSTI BUDOVY ZÁKLADNEJ ŠKOLY</v>
      </c>
      <c r="F85" s="238"/>
      <c r="G85" s="238"/>
      <c r="H85" s="238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114</v>
      </c>
      <c r="I86" s="95"/>
      <c r="L86" s="17"/>
    </row>
    <row r="87" spans="1:31" s="1" customFormat="1" ht="16.5" customHeight="1">
      <c r="B87" s="17"/>
      <c r="E87" s="237" t="s">
        <v>115</v>
      </c>
      <c r="F87" s="221"/>
      <c r="G87" s="221"/>
      <c r="H87" s="221"/>
      <c r="I87" s="95"/>
      <c r="L87" s="17"/>
    </row>
    <row r="88" spans="1:31" s="1" customFormat="1" ht="12" customHeight="1">
      <c r="B88" s="17"/>
      <c r="C88" s="24" t="s">
        <v>116</v>
      </c>
      <c r="I88" s="95"/>
      <c r="L88" s="17"/>
    </row>
    <row r="89" spans="1:31" s="2" customFormat="1" ht="16.5" customHeight="1">
      <c r="A89" s="29"/>
      <c r="B89" s="30"/>
      <c r="C89" s="29"/>
      <c r="D89" s="29"/>
      <c r="E89" s="239" t="s">
        <v>117</v>
      </c>
      <c r="F89" s="240"/>
      <c r="G89" s="240"/>
      <c r="H89" s="240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>
      <c r="A90" s="29"/>
      <c r="B90" s="30"/>
      <c r="C90" s="24" t="s">
        <v>118</v>
      </c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>
      <c r="A91" s="29"/>
      <c r="B91" s="30"/>
      <c r="C91" s="29"/>
      <c r="D91" s="29"/>
      <c r="E91" s="193" t="str">
        <f>E13</f>
        <v>B. - Výmena otvorových konštrukcií</v>
      </c>
      <c r="F91" s="240"/>
      <c r="G91" s="240"/>
      <c r="H91" s="240"/>
      <c r="I91" s="9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>
      <c r="A93" s="29"/>
      <c r="B93" s="30"/>
      <c r="C93" s="24" t="s">
        <v>18</v>
      </c>
      <c r="D93" s="29"/>
      <c r="E93" s="29"/>
      <c r="F93" s="22" t="str">
        <f>F16</f>
        <v>Balog nad Ipľom 294, 991 11, parc.č.11</v>
      </c>
      <c r="G93" s="29"/>
      <c r="H93" s="29"/>
      <c r="I93" s="100" t="s">
        <v>20</v>
      </c>
      <c r="J93" s="52" t="str">
        <f>IF(J16="","",J16)</f>
        <v/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>
      <c r="A94" s="29"/>
      <c r="B94" s="30"/>
      <c r="C94" s="29"/>
      <c r="D94" s="29"/>
      <c r="E94" s="29"/>
      <c r="F94" s="29"/>
      <c r="G94" s="29"/>
      <c r="H94" s="29"/>
      <c r="I94" s="99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40.15" customHeight="1">
      <c r="A95" s="29"/>
      <c r="B95" s="30"/>
      <c r="C95" s="24" t="s">
        <v>21</v>
      </c>
      <c r="D95" s="29"/>
      <c r="E95" s="29"/>
      <c r="F95" s="22" t="str">
        <f>E19</f>
        <v xml:space="preserve">Obec Balog nad Ipľom, Hlavná 75, 991 11 </v>
      </c>
      <c r="G95" s="29"/>
      <c r="H95" s="29"/>
      <c r="I95" s="100" t="s">
        <v>29</v>
      </c>
      <c r="J95" s="27" t="str">
        <f>E25</f>
        <v>Energetické certifikaty s.r.o., Balog nad Ipľom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>
      <c r="A96" s="29"/>
      <c r="B96" s="30"/>
      <c r="C96" s="24" t="s">
        <v>27</v>
      </c>
      <c r="D96" s="29"/>
      <c r="E96" s="29"/>
      <c r="F96" s="22" t="str">
        <f>IF(E22="","",E22)</f>
        <v>Vyplň údaj</v>
      </c>
      <c r="G96" s="29"/>
      <c r="H96" s="29"/>
      <c r="I96" s="100" t="s">
        <v>35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>
      <c r="A98" s="29"/>
      <c r="B98" s="30"/>
      <c r="C98" s="124" t="s">
        <v>121</v>
      </c>
      <c r="D98" s="110"/>
      <c r="E98" s="110"/>
      <c r="F98" s="110"/>
      <c r="G98" s="110"/>
      <c r="H98" s="110"/>
      <c r="I98" s="125"/>
      <c r="J98" s="126" t="s">
        <v>122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>
      <c r="A99" s="29"/>
      <c r="B99" s="30"/>
      <c r="C99" s="29"/>
      <c r="D99" s="29"/>
      <c r="E99" s="29"/>
      <c r="F99" s="29"/>
      <c r="G99" s="29"/>
      <c r="H99" s="29"/>
      <c r="I99" s="9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>
      <c r="A100" s="29"/>
      <c r="B100" s="30"/>
      <c r="C100" s="127" t="s">
        <v>123</v>
      </c>
      <c r="D100" s="29"/>
      <c r="E100" s="29"/>
      <c r="F100" s="29"/>
      <c r="G100" s="29"/>
      <c r="H100" s="29"/>
      <c r="I100" s="99"/>
      <c r="J100" s="68">
        <f>J134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124</v>
      </c>
    </row>
    <row r="101" spans="1:47" s="9" customFormat="1" ht="24.95" customHeight="1">
      <c r="B101" s="128"/>
      <c r="D101" s="129" t="s">
        <v>125</v>
      </c>
      <c r="E101" s="130"/>
      <c r="F101" s="130"/>
      <c r="G101" s="130"/>
      <c r="H101" s="130"/>
      <c r="I101" s="131"/>
      <c r="J101" s="132">
        <f>J135</f>
        <v>0</v>
      </c>
      <c r="L101" s="128"/>
    </row>
    <row r="102" spans="1:47" s="10" customFormat="1" ht="19.899999999999999" customHeight="1">
      <c r="B102" s="133"/>
      <c r="D102" s="134" t="s">
        <v>262</v>
      </c>
      <c r="E102" s="135"/>
      <c r="F102" s="135"/>
      <c r="G102" s="135"/>
      <c r="H102" s="135"/>
      <c r="I102" s="136"/>
      <c r="J102" s="137">
        <f>J136</f>
        <v>0</v>
      </c>
      <c r="L102" s="133"/>
    </row>
    <row r="103" spans="1:47" s="10" customFormat="1" ht="19.899999999999999" customHeight="1">
      <c r="B103" s="133"/>
      <c r="D103" s="134" t="s">
        <v>127</v>
      </c>
      <c r="E103" s="135"/>
      <c r="F103" s="135"/>
      <c r="G103" s="135"/>
      <c r="H103" s="135"/>
      <c r="I103" s="136"/>
      <c r="J103" s="137">
        <f>J138</f>
        <v>0</v>
      </c>
      <c r="L103" s="133"/>
    </row>
    <row r="104" spans="1:47" s="10" customFormat="1" ht="19.899999999999999" customHeight="1">
      <c r="B104" s="133"/>
      <c r="D104" s="134" t="s">
        <v>128</v>
      </c>
      <c r="E104" s="135"/>
      <c r="F104" s="135"/>
      <c r="G104" s="135"/>
      <c r="H104" s="135"/>
      <c r="I104" s="136"/>
      <c r="J104" s="137">
        <f>J148</f>
        <v>0</v>
      </c>
      <c r="L104" s="133"/>
    </row>
    <row r="105" spans="1:47" s="9" customFormat="1" ht="24.95" customHeight="1">
      <c r="B105" s="128"/>
      <c r="D105" s="129" t="s">
        <v>263</v>
      </c>
      <c r="E105" s="130"/>
      <c r="F105" s="130"/>
      <c r="G105" s="130"/>
      <c r="H105" s="130"/>
      <c r="I105" s="131"/>
      <c r="J105" s="132">
        <f>J150</f>
        <v>0</v>
      </c>
      <c r="L105" s="128"/>
    </row>
    <row r="106" spans="1:47" s="10" customFormat="1" ht="19.899999999999999" customHeight="1">
      <c r="B106" s="133"/>
      <c r="D106" s="134" t="s">
        <v>264</v>
      </c>
      <c r="E106" s="135"/>
      <c r="F106" s="135"/>
      <c r="G106" s="135"/>
      <c r="H106" s="135"/>
      <c r="I106" s="136"/>
      <c r="J106" s="137">
        <f>J151</f>
        <v>0</v>
      </c>
      <c r="L106" s="133"/>
    </row>
    <row r="107" spans="1:47" s="10" customFormat="1" ht="14.85" customHeight="1">
      <c r="B107" s="133"/>
      <c r="D107" s="134" t="s">
        <v>265</v>
      </c>
      <c r="E107" s="135"/>
      <c r="F107" s="135"/>
      <c r="G107" s="135"/>
      <c r="H107" s="135"/>
      <c r="I107" s="136"/>
      <c r="J107" s="137">
        <f>J152</f>
        <v>0</v>
      </c>
      <c r="L107" s="133"/>
    </row>
    <row r="108" spans="1:47" s="10" customFormat="1" ht="14.85" customHeight="1">
      <c r="B108" s="133"/>
      <c r="D108" s="134" t="s">
        <v>266</v>
      </c>
      <c r="E108" s="135"/>
      <c r="F108" s="135"/>
      <c r="G108" s="135"/>
      <c r="H108" s="135"/>
      <c r="I108" s="136"/>
      <c r="J108" s="137">
        <f>J156</f>
        <v>0</v>
      </c>
      <c r="L108" s="133"/>
    </row>
    <row r="109" spans="1:47" s="10" customFormat="1" ht="19.899999999999999" customHeight="1">
      <c r="B109" s="133"/>
      <c r="D109" s="134" t="s">
        <v>267</v>
      </c>
      <c r="E109" s="135"/>
      <c r="F109" s="135"/>
      <c r="G109" s="135"/>
      <c r="H109" s="135"/>
      <c r="I109" s="136"/>
      <c r="J109" s="137">
        <f>J169</f>
        <v>0</v>
      </c>
      <c r="L109" s="133"/>
    </row>
    <row r="110" spans="1:47" s="10" customFormat="1" ht="14.85" customHeight="1">
      <c r="B110" s="133"/>
      <c r="D110" s="134" t="s">
        <v>268</v>
      </c>
      <c r="E110" s="135"/>
      <c r="F110" s="135"/>
      <c r="G110" s="135"/>
      <c r="H110" s="135"/>
      <c r="I110" s="136"/>
      <c r="J110" s="137">
        <f>J170</f>
        <v>0</v>
      </c>
      <c r="L110" s="133"/>
    </row>
    <row r="111" spans="1:47" s="2" customFormat="1" ht="21.75" customHeight="1">
      <c r="A111" s="29"/>
      <c r="B111" s="30"/>
      <c r="C111" s="29"/>
      <c r="D111" s="29"/>
      <c r="E111" s="29"/>
      <c r="F111" s="29"/>
      <c r="G111" s="29"/>
      <c r="H111" s="29"/>
      <c r="I111" s="9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44"/>
      <c r="C112" s="45"/>
      <c r="D112" s="45"/>
      <c r="E112" s="45"/>
      <c r="F112" s="45"/>
      <c r="G112" s="45"/>
      <c r="H112" s="45"/>
      <c r="I112" s="122"/>
      <c r="J112" s="45"/>
      <c r="K112" s="45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6"/>
      <c r="C116" s="47"/>
      <c r="D116" s="47"/>
      <c r="E116" s="47"/>
      <c r="F116" s="47"/>
      <c r="G116" s="47"/>
      <c r="H116" s="47"/>
      <c r="I116" s="123"/>
      <c r="J116" s="47"/>
      <c r="K116" s="47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129</v>
      </c>
      <c r="D117" s="29"/>
      <c r="E117" s="29"/>
      <c r="F117" s="29"/>
      <c r="G117" s="29"/>
      <c r="H117" s="2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9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9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3.25" customHeight="1">
      <c r="A120" s="29"/>
      <c r="B120" s="30"/>
      <c r="C120" s="29"/>
      <c r="D120" s="29"/>
      <c r="E120" s="237" t="str">
        <f>E7</f>
        <v>ZLEPŠENIE ENERGETICKEJ HOSPODÁRNOSTI BUDOVY ZÁKLADNEJ ŠKOLY</v>
      </c>
      <c r="F120" s="238"/>
      <c r="G120" s="238"/>
      <c r="H120" s="238"/>
      <c r="I120" s="9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1" customFormat="1" ht="12" customHeight="1">
      <c r="B121" s="17"/>
      <c r="C121" s="24" t="s">
        <v>114</v>
      </c>
      <c r="I121" s="95"/>
      <c r="L121" s="17"/>
    </row>
    <row r="122" spans="1:31" s="1" customFormat="1" ht="16.5" customHeight="1">
      <c r="B122" s="17"/>
      <c r="E122" s="237" t="s">
        <v>115</v>
      </c>
      <c r="F122" s="221"/>
      <c r="G122" s="221"/>
      <c r="H122" s="221"/>
      <c r="I122" s="95"/>
      <c r="L122" s="17"/>
    </row>
    <row r="123" spans="1:31" s="1" customFormat="1" ht="12" customHeight="1">
      <c r="B123" s="17"/>
      <c r="C123" s="24" t="s">
        <v>116</v>
      </c>
      <c r="I123" s="95"/>
      <c r="L123" s="17"/>
    </row>
    <row r="124" spans="1:31" s="2" customFormat="1" ht="16.5" customHeight="1">
      <c r="A124" s="29"/>
      <c r="B124" s="30"/>
      <c r="C124" s="29"/>
      <c r="D124" s="29"/>
      <c r="E124" s="239" t="s">
        <v>117</v>
      </c>
      <c r="F124" s="240"/>
      <c r="G124" s="240"/>
      <c r="H124" s="240"/>
      <c r="I124" s="9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118</v>
      </c>
      <c r="D125" s="29"/>
      <c r="E125" s="29"/>
      <c r="F125" s="29"/>
      <c r="G125" s="29"/>
      <c r="H125" s="29"/>
      <c r="I125" s="9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>
      <c r="A126" s="29"/>
      <c r="B126" s="30"/>
      <c r="C126" s="29"/>
      <c r="D126" s="29"/>
      <c r="E126" s="193" t="str">
        <f>E13</f>
        <v>B. - Výmena otvorových konštrukcií</v>
      </c>
      <c r="F126" s="240"/>
      <c r="G126" s="240"/>
      <c r="H126" s="240"/>
      <c r="I126" s="9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9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18</v>
      </c>
      <c r="D128" s="29"/>
      <c r="E128" s="29"/>
      <c r="F128" s="22" t="str">
        <f>F16</f>
        <v>Balog nad Ipľom 294, 991 11, parc.č.11</v>
      </c>
      <c r="G128" s="29"/>
      <c r="H128" s="29"/>
      <c r="I128" s="100" t="s">
        <v>20</v>
      </c>
      <c r="J128" s="52" t="str">
        <f>IF(J16="","",J16)</f>
        <v/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99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40.15" customHeight="1">
      <c r="A130" s="29"/>
      <c r="B130" s="30"/>
      <c r="C130" s="24" t="s">
        <v>21</v>
      </c>
      <c r="D130" s="29"/>
      <c r="E130" s="29"/>
      <c r="F130" s="22" t="str">
        <f>E19</f>
        <v xml:space="preserve">Obec Balog nad Ipľom, Hlavná 75, 991 11 </v>
      </c>
      <c r="G130" s="29"/>
      <c r="H130" s="29"/>
      <c r="I130" s="100" t="s">
        <v>29</v>
      </c>
      <c r="J130" s="27" t="str">
        <f>E25</f>
        <v>Energetické certifikaty s.r.o., Balog nad Ipľom</v>
      </c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27</v>
      </c>
      <c r="D131" s="29"/>
      <c r="E131" s="29"/>
      <c r="F131" s="22" t="str">
        <f>IF(E22="","",E22)</f>
        <v>Vyplň údaj</v>
      </c>
      <c r="G131" s="29"/>
      <c r="H131" s="29"/>
      <c r="I131" s="100" t="s">
        <v>35</v>
      </c>
      <c r="J131" s="27" t="str">
        <f>E28</f>
        <v xml:space="preserve"> </v>
      </c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>
      <c r="A132" s="29"/>
      <c r="B132" s="30"/>
      <c r="C132" s="29"/>
      <c r="D132" s="29"/>
      <c r="E132" s="29"/>
      <c r="F132" s="29"/>
      <c r="G132" s="29"/>
      <c r="H132" s="29"/>
      <c r="I132" s="99"/>
      <c r="J132" s="29"/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>
      <c r="A133" s="138"/>
      <c r="B133" s="139"/>
      <c r="C133" s="140" t="s">
        <v>130</v>
      </c>
      <c r="D133" s="141" t="s">
        <v>63</v>
      </c>
      <c r="E133" s="141" t="s">
        <v>59</v>
      </c>
      <c r="F133" s="141" t="s">
        <v>60</v>
      </c>
      <c r="G133" s="141" t="s">
        <v>131</v>
      </c>
      <c r="H133" s="141" t="s">
        <v>132</v>
      </c>
      <c r="I133" s="142" t="s">
        <v>133</v>
      </c>
      <c r="J133" s="143" t="s">
        <v>122</v>
      </c>
      <c r="K133" s="144" t="s">
        <v>134</v>
      </c>
      <c r="L133" s="145"/>
      <c r="M133" s="59" t="s">
        <v>1</v>
      </c>
      <c r="N133" s="60" t="s">
        <v>42</v>
      </c>
      <c r="O133" s="60" t="s">
        <v>135</v>
      </c>
      <c r="P133" s="60" t="s">
        <v>136</v>
      </c>
      <c r="Q133" s="60" t="s">
        <v>137</v>
      </c>
      <c r="R133" s="60" t="s">
        <v>138</v>
      </c>
      <c r="S133" s="60" t="s">
        <v>139</v>
      </c>
      <c r="T133" s="61" t="s">
        <v>140</v>
      </c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</row>
    <row r="134" spans="1:65" s="2" customFormat="1" ht="22.9" customHeight="1">
      <c r="A134" s="29"/>
      <c r="B134" s="30"/>
      <c r="C134" s="66" t="s">
        <v>123</v>
      </c>
      <c r="D134" s="29"/>
      <c r="E134" s="29"/>
      <c r="F134" s="29"/>
      <c r="G134" s="29"/>
      <c r="H134" s="29"/>
      <c r="I134" s="99"/>
      <c r="J134" s="146">
        <f>BK134</f>
        <v>0</v>
      </c>
      <c r="K134" s="29"/>
      <c r="L134" s="30"/>
      <c r="M134" s="62"/>
      <c r="N134" s="53"/>
      <c r="O134" s="63"/>
      <c r="P134" s="147">
        <f>P135+P150</f>
        <v>0</v>
      </c>
      <c r="Q134" s="63"/>
      <c r="R134" s="147">
        <f>R135+R150</f>
        <v>0.52044650000000003</v>
      </c>
      <c r="S134" s="63"/>
      <c r="T134" s="148">
        <f>T135+T150</f>
        <v>0.34035749999999998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4" t="s">
        <v>77</v>
      </c>
      <c r="AU134" s="14" t="s">
        <v>124</v>
      </c>
      <c r="BK134" s="149">
        <f>BK135+BK150</f>
        <v>0</v>
      </c>
    </row>
    <row r="135" spans="1:65" s="12" customFormat="1" ht="25.9" customHeight="1">
      <c r="B135" s="150"/>
      <c r="D135" s="151" t="s">
        <v>77</v>
      </c>
      <c r="E135" s="152" t="s">
        <v>141</v>
      </c>
      <c r="F135" s="152" t="s">
        <v>142</v>
      </c>
      <c r="I135" s="153"/>
      <c r="J135" s="154">
        <f>BK135</f>
        <v>0</v>
      </c>
      <c r="L135" s="150"/>
      <c r="M135" s="155"/>
      <c r="N135" s="156"/>
      <c r="O135" s="156"/>
      <c r="P135" s="157">
        <f>P136+P138+P148</f>
        <v>0</v>
      </c>
      <c r="Q135" s="156"/>
      <c r="R135" s="157">
        <f>R136+R138+R148</f>
        <v>0.32303999999999999</v>
      </c>
      <c r="S135" s="156"/>
      <c r="T135" s="158">
        <f>T136+T138+T148</f>
        <v>0.15029999999999999</v>
      </c>
      <c r="AR135" s="151" t="s">
        <v>85</v>
      </c>
      <c r="AT135" s="159" t="s">
        <v>77</v>
      </c>
      <c r="AU135" s="159" t="s">
        <v>78</v>
      </c>
      <c r="AY135" s="151" t="s">
        <v>143</v>
      </c>
      <c r="BK135" s="160">
        <f>BK136+BK138+BK148</f>
        <v>0</v>
      </c>
    </row>
    <row r="136" spans="1:65" s="12" customFormat="1" ht="22.9" customHeight="1">
      <c r="B136" s="150"/>
      <c r="D136" s="151" t="s">
        <v>77</v>
      </c>
      <c r="E136" s="161" t="s">
        <v>144</v>
      </c>
      <c r="F136" s="161" t="s">
        <v>269</v>
      </c>
      <c r="I136" s="153"/>
      <c r="J136" s="162">
        <f>BK136</f>
        <v>0</v>
      </c>
      <c r="L136" s="150"/>
      <c r="M136" s="155"/>
      <c r="N136" s="156"/>
      <c r="O136" s="156"/>
      <c r="P136" s="157">
        <f>P137</f>
        <v>0</v>
      </c>
      <c r="Q136" s="156"/>
      <c r="R136" s="157">
        <f>R137</f>
        <v>0.32303999999999999</v>
      </c>
      <c r="S136" s="156"/>
      <c r="T136" s="158">
        <f>T137</f>
        <v>0</v>
      </c>
      <c r="AR136" s="151" t="s">
        <v>85</v>
      </c>
      <c r="AT136" s="159" t="s">
        <v>77</v>
      </c>
      <c r="AU136" s="159" t="s">
        <v>85</v>
      </c>
      <c r="AY136" s="151" t="s">
        <v>143</v>
      </c>
      <c r="BK136" s="160">
        <f>BK137</f>
        <v>0</v>
      </c>
    </row>
    <row r="137" spans="1:65" s="2" customFormat="1" ht="33" customHeight="1">
      <c r="A137" s="29"/>
      <c r="B137" s="163"/>
      <c r="C137" s="179" t="s">
        <v>85</v>
      </c>
      <c r="D137" s="179" t="s">
        <v>170</v>
      </c>
      <c r="E137" s="180" t="s">
        <v>270</v>
      </c>
      <c r="F137" s="181" t="s">
        <v>271</v>
      </c>
      <c r="G137" s="182" t="s">
        <v>173</v>
      </c>
      <c r="H137" s="183">
        <v>8</v>
      </c>
      <c r="I137" s="184"/>
      <c r="J137" s="183">
        <f>ROUND(I137*H137,3)</f>
        <v>0</v>
      </c>
      <c r="K137" s="185"/>
      <c r="L137" s="30"/>
      <c r="M137" s="186" t="s">
        <v>1</v>
      </c>
      <c r="N137" s="187" t="s">
        <v>44</v>
      </c>
      <c r="O137" s="55"/>
      <c r="P137" s="174">
        <f>O137*H137</f>
        <v>0</v>
      </c>
      <c r="Q137" s="174">
        <v>4.0379999999999999E-2</v>
      </c>
      <c r="R137" s="174">
        <f>Q137*H137</f>
        <v>0.32303999999999999</v>
      </c>
      <c r="S137" s="174">
        <v>0</v>
      </c>
      <c r="T137" s="175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6" t="s">
        <v>99</v>
      </c>
      <c r="AT137" s="176" t="s">
        <v>170</v>
      </c>
      <c r="AU137" s="176" t="s">
        <v>90</v>
      </c>
      <c r="AY137" s="14" t="s">
        <v>143</v>
      </c>
      <c r="BE137" s="177">
        <f>IF(N137="základná",J137,0)</f>
        <v>0</v>
      </c>
      <c r="BF137" s="177">
        <f>IF(N137="znížená",J137,0)</f>
        <v>0</v>
      </c>
      <c r="BG137" s="177">
        <f>IF(N137="zákl. prenesená",J137,0)</f>
        <v>0</v>
      </c>
      <c r="BH137" s="177">
        <f>IF(N137="zníž. prenesená",J137,0)</f>
        <v>0</v>
      </c>
      <c r="BI137" s="177">
        <f>IF(N137="nulová",J137,0)</f>
        <v>0</v>
      </c>
      <c r="BJ137" s="14" t="s">
        <v>90</v>
      </c>
      <c r="BK137" s="178">
        <f>ROUND(I137*H137,3)</f>
        <v>0</v>
      </c>
      <c r="BL137" s="14" t="s">
        <v>99</v>
      </c>
      <c r="BM137" s="176" t="s">
        <v>272</v>
      </c>
    </row>
    <row r="138" spans="1:65" s="12" customFormat="1" ht="22.9" customHeight="1">
      <c r="B138" s="150"/>
      <c r="D138" s="151" t="s">
        <v>77</v>
      </c>
      <c r="E138" s="161" t="s">
        <v>178</v>
      </c>
      <c r="F138" s="161" t="s">
        <v>202</v>
      </c>
      <c r="I138" s="153"/>
      <c r="J138" s="162">
        <f>BK138</f>
        <v>0</v>
      </c>
      <c r="L138" s="150"/>
      <c r="M138" s="155"/>
      <c r="N138" s="156"/>
      <c r="O138" s="156"/>
      <c r="P138" s="157">
        <f>SUM(P139:P147)</f>
        <v>0</v>
      </c>
      <c r="Q138" s="156"/>
      <c r="R138" s="157">
        <f>SUM(R139:R147)</f>
        <v>0</v>
      </c>
      <c r="S138" s="156"/>
      <c r="T138" s="158">
        <f>SUM(T139:T147)</f>
        <v>0.15029999999999999</v>
      </c>
      <c r="AR138" s="151" t="s">
        <v>85</v>
      </c>
      <c r="AT138" s="159" t="s">
        <v>77</v>
      </c>
      <c r="AU138" s="159" t="s">
        <v>85</v>
      </c>
      <c r="AY138" s="151" t="s">
        <v>143</v>
      </c>
      <c r="BK138" s="160">
        <f>SUM(BK139:BK147)</f>
        <v>0</v>
      </c>
    </row>
    <row r="139" spans="1:65" s="2" customFormat="1" ht="21.75" customHeight="1">
      <c r="A139" s="29"/>
      <c r="B139" s="163"/>
      <c r="C139" s="179" t="s">
        <v>90</v>
      </c>
      <c r="D139" s="179" t="s">
        <v>170</v>
      </c>
      <c r="E139" s="180" t="s">
        <v>273</v>
      </c>
      <c r="F139" s="181" t="s">
        <v>274</v>
      </c>
      <c r="G139" s="182" t="s">
        <v>173</v>
      </c>
      <c r="H139" s="183">
        <v>1.62</v>
      </c>
      <c r="I139" s="184"/>
      <c r="J139" s="183">
        <f t="shared" ref="J139:J147" si="0">ROUND(I139*H139,3)</f>
        <v>0</v>
      </c>
      <c r="K139" s="185"/>
      <c r="L139" s="30"/>
      <c r="M139" s="186" t="s">
        <v>1</v>
      </c>
      <c r="N139" s="187" t="s">
        <v>44</v>
      </c>
      <c r="O139" s="55"/>
      <c r="P139" s="174">
        <f t="shared" ref="P139:P147" si="1">O139*H139</f>
        <v>0</v>
      </c>
      <c r="Q139" s="174">
        <v>0</v>
      </c>
      <c r="R139" s="174">
        <f t="shared" ref="R139:R147" si="2">Q139*H139</f>
        <v>0</v>
      </c>
      <c r="S139" s="174">
        <v>7.4999999999999997E-2</v>
      </c>
      <c r="T139" s="175">
        <f t="shared" ref="T139:T147" si="3">S139*H139</f>
        <v>0.1215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6" t="s">
        <v>99</v>
      </c>
      <c r="AT139" s="176" t="s">
        <v>170</v>
      </c>
      <c r="AU139" s="176" t="s">
        <v>90</v>
      </c>
      <c r="AY139" s="14" t="s">
        <v>143</v>
      </c>
      <c r="BE139" s="177">
        <f t="shared" ref="BE139:BE147" si="4">IF(N139="základná",J139,0)</f>
        <v>0</v>
      </c>
      <c r="BF139" s="177">
        <f t="shared" ref="BF139:BF147" si="5">IF(N139="znížená",J139,0)</f>
        <v>0</v>
      </c>
      <c r="BG139" s="177">
        <f t="shared" ref="BG139:BG147" si="6">IF(N139="zákl. prenesená",J139,0)</f>
        <v>0</v>
      </c>
      <c r="BH139" s="177">
        <f t="shared" ref="BH139:BH147" si="7">IF(N139="zníž. prenesená",J139,0)</f>
        <v>0</v>
      </c>
      <c r="BI139" s="177">
        <f t="shared" ref="BI139:BI147" si="8">IF(N139="nulová",J139,0)</f>
        <v>0</v>
      </c>
      <c r="BJ139" s="14" t="s">
        <v>90</v>
      </c>
      <c r="BK139" s="178">
        <f t="shared" ref="BK139:BK147" si="9">ROUND(I139*H139,3)</f>
        <v>0</v>
      </c>
      <c r="BL139" s="14" t="s">
        <v>99</v>
      </c>
      <c r="BM139" s="176" t="s">
        <v>275</v>
      </c>
    </row>
    <row r="140" spans="1:65" s="2" customFormat="1" ht="16.5" customHeight="1">
      <c r="A140" s="29"/>
      <c r="B140" s="163"/>
      <c r="C140" s="179" t="s">
        <v>94</v>
      </c>
      <c r="D140" s="179" t="s">
        <v>170</v>
      </c>
      <c r="E140" s="180" t="s">
        <v>276</v>
      </c>
      <c r="F140" s="181" t="s">
        <v>277</v>
      </c>
      <c r="G140" s="182" t="s">
        <v>173</v>
      </c>
      <c r="H140" s="183">
        <v>5.76</v>
      </c>
      <c r="I140" s="184"/>
      <c r="J140" s="183">
        <f t="shared" si="0"/>
        <v>0</v>
      </c>
      <c r="K140" s="185"/>
      <c r="L140" s="30"/>
      <c r="M140" s="186" t="s">
        <v>1</v>
      </c>
      <c r="N140" s="187" t="s">
        <v>44</v>
      </c>
      <c r="O140" s="55"/>
      <c r="P140" s="174">
        <f t="shared" si="1"/>
        <v>0</v>
      </c>
      <c r="Q140" s="174">
        <v>0</v>
      </c>
      <c r="R140" s="174">
        <f t="shared" si="2"/>
        <v>0</v>
      </c>
      <c r="S140" s="174">
        <v>5.0000000000000001E-3</v>
      </c>
      <c r="T140" s="175">
        <f t="shared" si="3"/>
        <v>2.8799999999999999E-2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99</v>
      </c>
      <c r="AT140" s="176" t="s">
        <v>170</v>
      </c>
      <c r="AU140" s="176" t="s">
        <v>90</v>
      </c>
      <c r="AY140" s="14" t="s">
        <v>143</v>
      </c>
      <c r="BE140" s="177">
        <f t="shared" si="4"/>
        <v>0</v>
      </c>
      <c r="BF140" s="177">
        <f t="shared" si="5"/>
        <v>0</v>
      </c>
      <c r="BG140" s="177">
        <f t="shared" si="6"/>
        <v>0</v>
      </c>
      <c r="BH140" s="177">
        <f t="shared" si="7"/>
        <v>0</v>
      </c>
      <c r="BI140" s="177">
        <f t="shared" si="8"/>
        <v>0</v>
      </c>
      <c r="BJ140" s="14" t="s">
        <v>90</v>
      </c>
      <c r="BK140" s="178">
        <f t="shared" si="9"/>
        <v>0</v>
      </c>
      <c r="BL140" s="14" t="s">
        <v>99</v>
      </c>
      <c r="BM140" s="176" t="s">
        <v>278</v>
      </c>
    </row>
    <row r="141" spans="1:65" s="2" customFormat="1" ht="21.75" customHeight="1">
      <c r="A141" s="29"/>
      <c r="B141" s="163"/>
      <c r="C141" s="179" t="s">
        <v>99</v>
      </c>
      <c r="D141" s="179" t="s">
        <v>170</v>
      </c>
      <c r="E141" s="180" t="s">
        <v>220</v>
      </c>
      <c r="F141" s="181" t="s">
        <v>221</v>
      </c>
      <c r="G141" s="182" t="s">
        <v>222</v>
      </c>
      <c r="H141" s="183">
        <v>0.34</v>
      </c>
      <c r="I141" s="184"/>
      <c r="J141" s="183">
        <f t="shared" si="0"/>
        <v>0</v>
      </c>
      <c r="K141" s="185"/>
      <c r="L141" s="30"/>
      <c r="M141" s="186" t="s">
        <v>1</v>
      </c>
      <c r="N141" s="187" t="s">
        <v>44</v>
      </c>
      <c r="O141" s="55"/>
      <c r="P141" s="174">
        <f t="shared" si="1"/>
        <v>0</v>
      </c>
      <c r="Q141" s="174">
        <v>0</v>
      </c>
      <c r="R141" s="174">
        <f t="shared" si="2"/>
        <v>0</v>
      </c>
      <c r="S141" s="174">
        <v>0</v>
      </c>
      <c r="T141" s="17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99</v>
      </c>
      <c r="AT141" s="176" t="s">
        <v>170</v>
      </c>
      <c r="AU141" s="176" t="s">
        <v>90</v>
      </c>
      <c r="AY141" s="14" t="s">
        <v>143</v>
      </c>
      <c r="BE141" s="177">
        <f t="shared" si="4"/>
        <v>0</v>
      </c>
      <c r="BF141" s="177">
        <f t="shared" si="5"/>
        <v>0</v>
      </c>
      <c r="BG141" s="177">
        <f t="shared" si="6"/>
        <v>0</v>
      </c>
      <c r="BH141" s="177">
        <f t="shared" si="7"/>
        <v>0</v>
      </c>
      <c r="BI141" s="177">
        <f t="shared" si="8"/>
        <v>0</v>
      </c>
      <c r="BJ141" s="14" t="s">
        <v>90</v>
      </c>
      <c r="BK141" s="178">
        <f t="shared" si="9"/>
        <v>0</v>
      </c>
      <c r="BL141" s="14" t="s">
        <v>99</v>
      </c>
      <c r="BM141" s="176" t="s">
        <v>279</v>
      </c>
    </row>
    <row r="142" spans="1:65" s="2" customFormat="1" ht="21.75" customHeight="1">
      <c r="A142" s="29"/>
      <c r="B142" s="163"/>
      <c r="C142" s="179" t="s">
        <v>162</v>
      </c>
      <c r="D142" s="179" t="s">
        <v>170</v>
      </c>
      <c r="E142" s="180" t="s">
        <v>228</v>
      </c>
      <c r="F142" s="181" t="s">
        <v>229</v>
      </c>
      <c r="G142" s="182" t="s">
        <v>222</v>
      </c>
      <c r="H142" s="183">
        <v>0.34</v>
      </c>
      <c r="I142" s="184"/>
      <c r="J142" s="183">
        <f t="shared" si="0"/>
        <v>0</v>
      </c>
      <c r="K142" s="185"/>
      <c r="L142" s="30"/>
      <c r="M142" s="186" t="s">
        <v>1</v>
      </c>
      <c r="N142" s="187" t="s">
        <v>44</v>
      </c>
      <c r="O142" s="55"/>
      <c r="P142" s="174">
        <f t="shared" si="1"/>
        <v>0</v>
      </c>
      <c r="Q142" s="174">
        <v>0</v>
      </c>
      <c r="R142" s="174">
        <f t="shared" si="2"/>
        <v>0</v>
      </c>
      <c r="S142" s="174">
        <v>0</v>
      </c>
      <c r="T142" s="17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99</v>
      </c>
      <c r="AT142" s="176" t="s">
        <v>170</v>
      </c>
      <c r="AU142" s="176" t="s">
        <v>90</v>
      </c>
      <c r="AY142" s="14" t="s">
        <v>143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4" t="s">
        <v>90</v>
      </c>
      <c r="BK142" s="178">
        <f t="shared" si="9"/>
        <v>0</v>
      </c>
      <c r="BL142" s="14" t="s">
        <v>99</v>
      </c>
      <c r="BM142" s="176" t="s">
        <v>280</v>
      </c>
    </row>
    <row r="143" spans="1:65" s="2" customFormat="1" ht="21.75" customHeight="1">
      <c r="A143" s="29"/>
      <c r="B143" s="163"/>
      <c r="C143" s="179" t="s">
        <v>144</v>
      </c>
      <c r="D143" s="179" t="s">
        <v>170</v>
      </c>
      <c r="E143" s="180" t="s">
        <v>232</v>
      </c>
      <c r="F143" s="181" t="s">
        <v>233</v>
      </c>
      <c r="G143" s="182" t="s">
        <v>222</v>
      </c>
      <c r="H143" s="183">
        <v>0.34</v>
      </c>
      <c r="I143" s="184"/>
      <c r="J143" s="183">
        <f t="shared" si="0"/>
        <v>0</v>
      </c>
      <c r="K143" s="185"/>
      <c r="L143" s="30"/>
      <c r="M143" s="186" t="s">
        <v>1</v>
      </c>
      <c r="N143" s="187" t="s">
        <v>44</v>
      </c>
      <c r="O143" s="55"/>
      <c r="P143" s="174">
        <f t="shared" si="1"/>
        <v>0</v>
      </c>
      <c r="Q143" s="174">
        <v>0</v>
      </c>
      <c r="R143" s="174">
        <f t="shared" si="2"/>
        <v>0</v>
      </c>
      <c r="S143" s="174">
        <v>0</v>
      </c>
      <c r="T143" s="17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99</v>
      </c>
      <c r="AT143" s="176" t="s">
        <v>170</v>
      </c>
      <c r="AU143" s="176" t="s">
        <v>90</v>
      </c>
      <c r="AY143" s="14" t="s">
        <v>143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4" t="s">
        <v>90</v>
      </c>
      <c r="BK143" s="178">
        <f t="shared" si="9"/>
        <v>0</v>
      </c>
      <c r="BL143" s="14" t="s">
        <v>99</v>
      </c>
      <c r="BM143" s="176" t="s">
        <v>281</v>
      </c>
    </row>
    <row r="144" spans="1:65" s="2" customFormat="1" ht="21.75" customHeight="1">
      <c r="A144" s="29"/>
      <c r="B144" s="163"/>
      <c r="C144" s="179" t="s">
        <v>169</v>
      </c>
      <c r="D144" s="179" t="s">
        <v>170</v>
      </c>
      <c r="E144" s="180" t="s">
        <v>236</v>
      </c>
      <c r="F144" s="181" t="s">
        <v>237</v>
      </c>
      <c r="G144" s="182" t="s">
        <v>222</v>
      </c>
      <c r="H144" s="183">
        <v>0.34</v>
      </c>
      <c r="I144" s="184"/>
      <c r="J144" s="183">
        <f t="shared" si="0"/>
        <v>0</v>
      </c>
      <c r="K144" s="185"/>
      <c r="L144" s="30"/>
      <c r="M144" s="186" t="s">
        <v>1</v>
      </c>
      <c r="N144" s="187" t="s">
        <v>44</v>
      </c>
      <c r="O144" s="55"/>
      <c r="P144" s="174">
        <f t="shared" si="1"/>
        <v>0</v>
      </c>
      <c r="Q144" s="174">
        <v>0</v>
      </c>
      <c r="R144" s="174">
        <f t="shared" si="2"/>
        <v>0</v>
      </c>
      <c r="S144" s="174">
        <v>0</v>
      </c>
      <c r="T144" s="17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99</v>
      </c>
      <c r="AT144" s="176" t="s">
        <v>170</v>
      </c>
      <c r="AU144" s="176" t="s">
        <v>90</v>
      </c>
      <c r="AY144" s="14" t="s">
        <v>143</v>
      </c>
      <c r="BE144" s="177">
        <f t="shared" si="4"/>
        <v>0</v>
      </c>
      <c r="BF144" s="177">
        <f t="shared" si="5"/>
        <v>0</v>
      </c>
      <c r="BG144" s="177">
        <f t="shared" si="6"/>
        <v>0</v>
      </c>
      <c r="BH144" s="177">
        <f t="shared" si="7"/>
        <v>0</v>
      </c>
      <c r="BI144" s="177">
        <f t="shared" si="8"/>
        <v>0</v>
      </c>
      <c r="BJ144" s="14" t="s">
        <v>90</v>
      </c>
      <c r="BK144" s="178">
        <f t="shared" si="9"/>
        <v>0</v>
      </c>
      <c r="BL144" s="14" t="s">
        <v>99</v>
      </c>
      <c r="BM144" s="176" t="s">
        <v>282</v>
      </c>
    </row>
    <row r="145" spans="1:65" s="2" customFormat="1" ht="16.5" customHeight="1">
      <c r="A145" s="29"/>
      <c r="B145" s="163"/>
      <c r="C145" s="179" t="s">
        <v>150</v>
      </c>
      <c r="D145" s="179" t="s">
        <v>170</v>
      </c>
      <c r="E145" s="180" t="s">
        <v>240</v>
      </c>
      <c r="F145" s="181" t="s">
        <v>241</v>
      </c>
      <c r="G145" s="182" t="s">
        <v>222</v>
      </c>
      <c r="H145" s="183">
        <v>0.34</v>
      </c>
      <c r="I145" s="184"/>
      <c r="J145" s="183">
        <f t="shared" si="0"/>
        <v>0</v>
      </c>
      <c r="K145" s="185"/>
      <c r="L145" s="30"/>
      <c r="M145" s="186" t="s">
        <v>1</v>
      </c>
      <c r="N145" s="187" t="s">
        <v>44</v>
      </c>
      <c r="O145" s="55"/>
      <c r="P145" s="174">
        <f t="shared" si="1"/>
        <v>0</v>
      </c>
      <c r="Q145" s="174">
        <v>0</v>
      </c>
      <c r="R145" s="174">
        <f t="shared" si="2"/>
        <v>0</v>
      </c>
      <c r="S145" s="174">
        <v>0</v>
      </c>
      <c r="T145" s="175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6" t="s">
        <v>99</v>
      </c>
      <c r="AT145" s="176" t="s">
        <v>170</v>
      </c>
      <c r="AU145" s="176" t="s">
        <v>90</v>
      </c>
      <c r="AY145" s="14" t="s">
        <v>143</v>
      </c>
      <c r="BE145" s="177">
        <f t="shared" si="4"/>
        <v>0</v>
      </c>
      <c r="BF145" s="177">
        <f t="shared" si="5"/>
        <v>0</v>
      </c>
      <c r="BG145" s="177">
        <f t="shared" si="6"/>
        <v>0</v>
      </c>
      <c r="BH145" s="177">
        <f t="shared" si="7"/>
        <v>0</v>
      </c>
      <c r="BI145" s="177">
        <f t="shared" si="8"/>
        <v>0</v>
      </c>
      <c r="BJ145" s="14" t="s">
        <v>90</v>
      </c>
      <c r="BK145" s="178">
        <f t="shared" si="9"/>
        <v>0</v>
      </c>
      <c r="BL145" s="14" t="s">
        <v>99</v>
      </c>
      <c r="BM145" s="176" t="s">
        <v>283</v>
      </c>
    </row>
    <row r="146" spans="1:65" s="2" customFormat="1" ht="21.75" customHeight="1">
      <c r="A146" s="29"/>
      <c r="B146" s="163"/>
      <c r="C146" s="179" t="s">
        <v>178</v>
      </c>
      <c r="D146" s="179" t="s">
        <v>170</v>
      </c>
      <c r="E146" s="180" t="s">
        <v>244</v>
      </c>
      <c r="F146" s="181" t="s">
        <v>245</v>
      </c>
      <c r="G146" s="182" t="s">
        <v>222</v>
      </c>
      <c r="H146" s="183">
        <v>0.34</v>
      </c>
      <c r="I146" s="184"/>
      <c r="J146" s="183">
        <f t="shared" si="0"/>
        <v>0</v>
      </c>
      <c r="K146" s="185"/>
      <c r="L146" s="30"/>
      <c r="M146" s="186" t="s">
        <v>1</v>
      </c>
      <c r="N146" s="187" t="s">
        <v>44</v>
      </c>
      <c r="O146" s="55"/>
      <c r="P146" s="174">
        <f t="shared" si="1"/>
        <v>0</v>
      </c>
      <c r="Q146" s="174">
        <v>0</v>
      </c>
      <c r="R146" s="174">
        <f t="shared" si="2"/>
        <v>0</v>
      </c>
      <c r="S146" s="174">
        <v>0</v>
      </c>
      <c r="T146" s="175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99</v>
      </c>
      <c r="AT146" s="176" t="s">
        <v>170</v>
      </c>
      <c r="AU146" s="176" t="s">
        <v>90</v>
      </c>
      <c r="AY146" s="14" t="s">
        <v>143</v>
      </c>
      <c r="BE146" s="177">
        <f t="shared" si="4"/>
        <v>0</v>
      </c>
      <c r="BF146" s="177">
        <f t="shared" si="5"/>
        <v>0</v>
      </c>
      <c r="BG146" s="177">
        <f t="shared" si="6"/>
        <v>0</v>
      </c>
      <c r="BH146" s="177">
        <f t="shared" si="7"/>
        <v>0</v>
      </c>
      <c r="BI146" s="177">
        <f t="shared" si="8"/>
        <v>0</v>
      </c>
      <c r="BJ146" s="14" t="s">
        <v>90</v>
      </c>
      <c r="BK146" s="178">
        <f t="shared" si="9"/>
        <v>0</v>
      </c>
      <c r="BL146" s="14" t="s">
        <v>99</v>
      </c>
      <c r="BM146" s="176" t="s">
        <v>284</v>
      </c>
    </row>
    <row r="147" spans="1:65" s="2" customFormat="1" ht="21.75" customHeight="1">
      <c r="A147" s="29"/>
      <c r="B147" s="163"/>
      <c r="C147" s="179" t="s">
        <v>182</v>
      </c>
      <c r="D147" s="179" t="s">
        <v>170</v>
      </c>
      <c r="E147" s="180" t="s">
        <v>248</v>
      </c>
      <c r="F147" s="181" t="s">
        <v>249</v>
      </c>
      <c r="G147" s="182" t="s">
        <v>222</v>
      </c>
      <c r="H147" s="183">
        <v>0.34</v>
      </c>
      <c r="I147" s="184"/>
      <c r="J147" s="183">
        <f t="shared" si="0"/>
        <v>0</v>
      </c>
      <c r="K147" s="185"/>
      <c r="L147" s="30"/>
      <c r="M147" s="186" t="s">
        <v>1</v>
      </c>
      <c r="N147" s="187" t="s">
        <v>44</v>
      </c>
      <c r="O147" s="55"/>
      <c r="P147" s="174">
        <f t="shared" si="1"/>
        <v>0</v>
      </c>
      <c r="Q147" s="174">
        <v>0</v>
      </c>
      <c r="R147" s="174">
        <f t="shared" si="2"/>
        <v>0</v>
      </c>
      <c r="S147" s="174">
        <v>0</v>
      </c>
      <c r="T147" s="175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99</v>
      </c>
      <c r="AT147" s="176" t="s">
        <v>170</v>
      </c>
      <c r="AU147" s="176" t="s">
        <v>90</v>
      </c>
      <c r="AY147" s="14" t="s">
        <v>143</v>
      </c>
      <c r="BE147" s="177">
        <f t="shared" si="4"/>
        <v>0</v>
      </c>
      <c r="BF147" s="177">
        <f t="shared" si="5"/>
        <v>0</v>
      </c>
      <c r="BG147" s="177">
        <f t="shared" si="6"/>
        <v>0</v>
      </c>
      <c r="BH147" s="177">
        <f t="shared" si="7"/>
        <v>0</v>
      </c>
      <c r="BI147" s="177">
        <f t="shared" si="8"/>
        <v>0</v>
      </c>
      <c r="BJ147" s="14" t="s">
        <v>90</v>
      </c>
      <c r="BK147" s="178">
        <f t="shared" si="9"/>
        <v>0</v>
      </c>
      <c r="BL147" s="14" t="s">
        <v>99</v>
      </c>
      <c r="BM147" s="176" t="s">
        <v>285</v>
      </c>
    </row>
    <row r="148" spans="1:65" s="12" customFormat="1" ht="22.9" customHeight="1">
      <c r="B148" s="150"/>
      <c r="D148" s="151" t="s">
        <v>77</v>
      </c>
      <c r="E148" s="161" t="s">
        <v>255</v>
      </c>
      <c r="F148" s="161" t="s">
        <v>256</v>
      </c>
      <c r="I148" s="153"/>
      <c r="J148" s="162">
        <f>BK148</f>
        <v>0</v>
      </c>
      <c r="L148" s="150"/>
      <c r="M148" s="155"/>
      <c r="N148" s="156"/>
      <c r="O148" s="156"/>
      <c r="P148" s="157">
        <f>P149</f>
        <v>0</v>
      </c>
      <c r="Q148" s="156"/>
      <c r="R148" s="157">
        <f>R149</f>
        <v>0</v>
      </c>
      <c r="S148" s="156"/>
      <c r="T148" s="158">
        <f>T149</f>
        <v>0</v>
      </c>
      <c r="AR148" s="151" t="s">
        <v>85</v>
      </c>
      <c r="AT148" s="159" t="s">
        <v>77</v>
      </c>
      <c r="AU148" s="159" t="s">
        <v>85</v>
      </c>
      <c r="AY148" s="151" t="s">
        <v>143</v>
      </c>
      <c r="BK148" s="160">
        <f>BK149</f>
        <v>0</v>
      </c>
    </row>
    <row r="149" spans="1:65" s="2" customFormat="1" ht="21.75" customHeight="1">
      <c r="A149" s="29"/>
      <c r="B149" s="163"/>
      <c r="C149" s="179" t="s">
        <v>186</v>
      </c>
      <c r="D149" s="179" t="s">
        <v>170</v>
      </c>
      <c r="E149" s="180" t="s">
        <v>258</v>
      </c>
      <c r="F149" s="181" t="s">
        <v>259</v>
      </c>
      <c r="G149" s="182" t="s">
        <v>222</v>
      </c>
      <c r="H149" s="183">
        <v>0.44700000000000001</v>
      </c>
      <c r="I149" s="184"/>
      <c r="J149" s="183">
        <f>ROUND(I149*H149,3)</f>
        <v>0</v>
      </c>
      <c r="K149" s="185"/>
      <c r="L149" s="30"/>
      <c r="M149" s="186" t="s">
        <v>1</v>
      </c>
      <c r="N149" s="187" t="s">
        <v>44</v>
      </c>
      <c r="O149" s="55"/>
      <c r="P149" s="174">
        <f>O149*H149</f>
        <v>0</v>
      </c>
      <c r="Q149" s="174">
        <v>0</v>
      </c>
      <c r="R149" s="174">
        <f>Q149*H149</f>
        <v>0</v>
      </c>
      <c r="S149" s="174">
        <v>0</v>
      </c>
      <c r="T149" s="175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6" t="s">
        <v>99</v>
      </c>
      <c r="AT149" s="176" t="s">
        <v>170</v>
      </c>
      <c r="AU149" s="176" t="s">
        <v>90</v>
      </c>
      <c r="AY149" s="14" t="s">
        <v>143</v>
      </c>
      <c r="BE149" s="177">
        <f>IF(N149="základná",J149,0)</f>
        <v>0</v>
      </c>
      <c r="BF149" s="177">
        <f>IF(N149="znížená",J149,0)</f>
        <v>0</v>
      </c>
      <c r="BG149" s="177">
        <f>IF(N149="zákl. prenesená",J149,0)</f>
        <v>0</v>
      </c>
      <c r="BH149" s="177">
        <f>IF(N149="zníž. prenesená",J149,0)</f>
        <v>0</v>
      </c>
      <c r="BI149" s="177">
        <f>IF(N149="nulová",J149,0)</f>
        <v>0</v>
      </c>
      <c r="BJ149" s="14" t="s">
        <v>90</v>
      </c>
      <c r="BK149" s="178">
        <f>ROUND(I149*H149,3)</f>
        <v>0</v>
      </c>
      <c r="BL149" s="14" t="s">
        <v>99</v>
      </c>
      <c r="BM149" s="176" t="s">
        <v>286</v>
      </c>
    </row>
    <row r="150" spans="1:65" s="12" customFormat="1" ht="25.9" customHeight="1">
      <c r="B150" s="150"/>
      <c r="D150" s="151" t="s">
        <v>77</v>
      </c>
      <c r="E150" s="152" t="s">
        <v>287</v>
      </c>
      <c r="F150" s="152" t="s">
        <v>288</v>
      </c>
      <c r="I150" s="153"/>
      <c r="J150" s="154">
        <f>BK150</f>
        <v>0</v>
      </c>
      <c r="L150" s="150"/>
      <c r="M150" s="155"/>
      <c r="N150" s="156"/>
      <c r="O150" s="156"/>
      <c r="P150" s="157">
        <f>P151+P169</f>
        <v>0</v>
      </c>
      <c r="Q150" s="156"/>
      <c r="R150" s="157">
        <f>R151+R169</f>
        <v>0.19740650000000001</v>
      </c>
      <c r="S150" s="156"/>
      <c r="T150" s="158">
        <f>T151+T169</f>
        <v>0.19005749999999999</v>
      </c>
      <c r="AR150" s="151" t="s">
        <v>90</v>
      </c>
      <c r="AT150" s="159" t="s">
        <v>77</v>
      </c>
      <c r="AU150" s="159" t="s">
        <v>78</v>
      </c>
      <c r="AY150" s="151" t="s">
        <v>143</v>
      </c>
      <c r="BK150" s="160">
        <f>BK151+BK169</f>
        <v>0</v>
      </c>
    </row>
    <row r="151" spans="1:65" s="12" customFormat="1" ht="22.9" customHeight="1">
      <c r="B151" s="150"/>
      <c r="D151" s="151" t="s">
        <v>77</v>
      </c>
      <c r="E151" s="161" t="s">
        <v>289</v>
      </c>
      <c r="F151" s="161" t="s">
        <v>290</v>
      </c>
      <c r="I151" s="153"/>
      <c r="J151" s="162">
        <f>BK151</f>
        <v>0</v>
      </c>
      <c r="L151" s="150"/>
      <c r="M151" s="155"/>
      <c r="N151" s="156"/>
      <c r="O151" s="156"/>
      <c r="P151" s="157">
        <f>P152+P156</f>
        <v>0</v>
      </c>
      <c r="Q151" s="156"/>
      <c r="R151" s="157">
        <f>R152+R156</f>
        <v>0.18894650000000002</v>
      </c>
      <c r="S151" s="156"/>
      <c r="T151" s="158">
        <f>T152+T156</f>
        <v>0.19005749999999999</v>
      </c>
      <c r="AR151" s="151" t="s">
        <v>90</v>
      </c>
      <c r="AT151" s="159" t="s">
        <v>77</v>
      </c>
      <c r="AU151" s="159" t="s">
        <v>85</v>
      </c>
      <c r="AY151" s="151" t="s">
        <v>143</v>
      </c>
      <c r="BK151" s="160">
        <f>BK152+BK156</f>
        <v>0</v>
      </c>
    </row>
    <row r="152" spans="1:65" s="12" customFormat="1" ht="20.85" customHeight="1">
      <c r="B152" s="150"/>
      <c r="D152" s="151" t="s">
        <v>77</v>
      </c>
      <c r="E152" s="161" t="s">
        <v>291</v>
      </c>
      <c r="F152" s="161" t="s">
        <v>292</v>
      </c>
      <c r="I152" s="153"/>
      <c r="J152" s="162">
        <f>BK152</f>
        <v>0</v>
      </c>
      <c r="L152" s="150"/>
      <c r="M152" s="155"/>
      <c r="N152" s="156"/>
      <c r="O152" s="156"/>
      <c r="P152" s="157">
        <f>SUM(P153:P155)</f>
        <v>0</v>
      </c>
      <c r="Q152" s="156"/>
      <c r="R152" s="157">
        <f>SUM(R153:R155)</f>
        <v>5.2254500000000002E-2</v>
      </c>
      <c r="S152" s="156"/>
      <c r="T152" s="158">
        <f>SUM(T153:T155)</f>
        <v>0.1720575</v>
      </c>
      <c r="AR152" s="151" t="s">
        <v>90</v>
      </c>
      <c r="AT152" s="159" t="s">
        <v>77</v>
      </c>
      <c r="AU152" s="159" t="s">
        <v>90</v>
      </c>
      <c r="AY152" s="151" t="s">
        <v>143</v>
      </c>
      <c r="BK152" s="160">
        <f>SUM(BK153:BK155)</f>
        <v>0</v>
      </c>
    </row>
    <row r="153" spans="1:65" s="2" customFormat="1" ht="21.75" customHeight="1">
      <c r="A153" s="29"/>
      <c r="B153" s="163"/>
      <c r="C153" s="179" t="s">
        <v>190</v>
      </c>
      <c r="D153" s="179" t="s">
        <v>170</v>
      </c>
      <c r="E153" s="180" t="s">
        <v>293</v>
      </c>
      <c r="F153" s="181" t="s">
        <v>294</v>
      </c>
      <c r="G153" s="182" t="s">
        <v>149</v>
      </c>
      <c r="H153" s="183">
        <v>127.45</v>
      </c>
      <c r="I153" s="184"/>
      <c r="J153" s="183">
        <f>ROUND(I153*H153,3)</f>
        <v>0</v>
      </c>
      <c r="K153" s="185"/>
      <c r="L153" s="30"/>
      <c r="M153" s="186" t="s">
        <v>1</v>
      </c>
      <c r="N153" s="187" t="s">
        <v>44</v>
      </c>
      <c r="O153" s="55"/>
      <c r="P153" s="174">
        <f>O153*H153</f>
        <v>0</v>
      </c>
      <c r="Q153" s="174">
        <v>0</v>
      </c>
      <c r="R153" s="174">
        <f>Q153*H153</f>
        <v>0</v>
      </c>
      <c r="S153" s="174">
        <v>1.3500000000000001E-3</v>
      </c>
      <c r="T153" s="175">
        <f>S153*H153</f>
        <v>0.1720575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6" t="s">
        <v>207</v>
      </c>
      <c r="AT153" s="176" t="s">
        <v>170</v>
      </c>
      <c r="AU153" s="176" t="s">
        <v>94</v>
      </c>
      <c r="AY153" s="14" t="s">
        <v>143</v>
      </c>
      <c r="BE153" s="177">
        <f>IF(N153="základná",J153,0)</f>
        <v>0</v>
      </c>
      <c r="BF153" s="177">
        <f>IF(N153="znížená",J153,0)</f>
        <v>0</v>
      </c>
      <c r="BG153" s="177">
        <f>IF(N153="zákl. prenesená",J153,0)</f>
        <v>0</v>
      </c>
      <c r="BH153" s="177">
        <f>IF(N153="zníž. prenesená",J153,0)</f>
        <v>0</v>
      </c>
      <c r="BI153" s="177">
        <f>IF(N153="nulová",J153,0)</f>
        <v>0</v>
      </c>
      <c r="BJ153" s="14" t="s">
        <v>90</v>
      </c>
      <c r="BK153" s="178">
        <f>ROUND(I153*H153,3)</f>
        <v>0</v>
      </c>
      <c r="BL153" s="14" t="s">
        <v>207</v>
      </c>
      <c r="BM153" s="176" t="s">
        <v>295</v>
      </c>
    </row>
    <row r="154" spans="1:65" s="2" customFormat="1" ht="21.75" customHeight="1">
      <c r="A154" s="29"/>
      <c r="B154" s="163"/>
      <c r="C154" s="179" t="s">
        <v>194</v>
      </c>
      <c r="D154" s="179" t="s">
        <v>170</v>
      </c>
      <c r="E154" s="180" t="s">
        <v>296</v>
      </c>
      <c r="F154" s="181" t="s">
        <v>297</v>
      </c>
      <c r="G154" s="182" t="s">
        <v>149</v>
      </c>
      <c r="H154" s="183">
        <v>127.45</v>
      </c>
      <c r="I154" s="184"/>
      <c r="J154" s="183">
        <f>ROUND(I154*H154,3)</f>
        <v>0</v>
      </c>
      <c r="K154" s="185"/>
      <c r="L154" s="30"/>
      <c r="M154" s="186" t="s">
        <v>1</v>
      </c>
      <c r="N154" s="187" t="s">
        <v>44</v>
      </c>
      <c r="O154" s="55"/>
      <c r="P154" s="174">
        <f>O154*H154</f>
        <v>0</v>
      </c>
      <c r="Q154" s="174">
        <v>4.0999999999999999E-4</v>
      </c>
      <c r="R154" s="174">
        <f>Q154*H154</f>
        <v>5.2254500000000002E-2</v>
      </c>
      <c r="S154" s="174">
        <v>0</v>
      </c>
      <c r="T154" s="175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6" t="s">
        <v>207</v>
      </c>
      <c r="AT154" s="176" t="s">
        <v>170</v>
      </c>
      <c r="AU154" s="176" t="s">
        <v>94</v>
      </c>
      <c r="AY154" s="14" t="s">
        <v>143</v>
      </c>
      <c r="BE154" s="177">
        <f>IF(N154="základná",J154,0)</f>
        <v>0</v>
      </c>
      <c r="BF154" s="177">
        <f>IF(N154="znížená",J154,0)</f>
        <v>0</v>
      </c>
      <c r="BG154" s="177">
        <f>IF(N154="zákl. prenesená",J154,0)</f>
        <v>0</v>
      </c>
      <c r="BH154" s="177">
        <f>IF(N154="zníž. prenesená",J154,0)</f>
        <v>0</v>
      </c>
      <c r="BI154" s="177">
        <f>IF(N154="nulová",J154,0)</f>
        <v>0</v>
      </c>
      <c r="BJ154" s="14" t="s">
        <v>90</v>
      </c>
      <c r="BK154" s="178">
        <f>ROUND(I154*H154,3)</f>
        <v>0</v>
      </c>
      <c r="BL154" s="14" t="s">
        <v>207</v>
      </c>
      <c r="BM154" s="176" t="s">
        <v>298</v>
      </c>
    </row>
    <row r="155" spans="1:65" s="2" customFormat="1" ht="21.75" customHeight="1">
      <c r="A155" s="29"/>
      <c r="B155" s="163"/>
      <c r="C155" s="179" t="s">
        <v>198</v>
      </c>
      <c r="D155" s="179" t="s">
        <v>170</v>
      </c>
      <c r="E155" s="180" t="s">
        <v>299</v>
      </c>
      <c r="F155" s="181" t="s">
        <v>300</v>
      </c>
      <c r="G155" s="182" t="s">
        <v>222</v>
      </c>
      <c r="H155" s="183">
        <v>5.1999999999999998E-2</v>
      </c>
      <c r="I155" s="184"/>
      <c r="J155" s="183">
        <f>ROUND(I155*H155,3)</f>
        <v>0</v>
      </c>
      <c r="K155" s="185"/>
      <c r="L155" s="30"/>
      <c r="M155" s="186" t="s">
        <v>1</v>
      </c>
      <c r="N155" s="187" t="s">
        <v>44</v>
      </c>
      <c r="O155" s="55"/>
      <c r="P155" s="174">
        <f>O155*H155</f>
        <v>0</v>
      </c>
      <c r="Q155" s="174">
        <v>0</v>
      </c>
      <c r="R155" s="174">
        <f>Q155*H155</f>
        <v>0</v>
      </c>
      <c r="S155" s="174">
        <v>0</v>
      </c>
      <c r="T155" s="175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6" t="s">
        <v>207</v>
      </c>
      <c r="AT155" s="176" t="s">
        <v>170</v>
      </c>
      <c r="AU155" s="176" t="s">
        <v>94</v>
      </c>
      <c r="AY155" s="14" t="s">
        <v>143</v>
      </c>
      <c r="BE155" s="177">
        <f>IF(N155="základná",J155,0)</f>
        <v>0</v>
      </c>
      <c r="BF155" s="177">
        <f>IF(N155="znížená",J155,0)</f>
        <v>0</v>
      </c>
      <c r="BG155" s="177">
        <f>IF(N155="zákl. prenesená",J155,0)</f>
        <v>0</v>
      </c>
      <c r="BH155" s="177">
        <f>IF(N155="zníž. prenesená",J155,0)</f>
        <v>0</v>
      </c>
      <c r="BI155" s="177">
        <f>IF(N155="nulová",J155,0)</f>
        <v>0</v>
      </c>
      <c r="BJ155" s="14" t="s">
        <v>90</v>
      </c>
      <c r="BK155" s="178">
        <f>ROUND(I155*H155,3)</f>
        <v>0</v>
      </c>
      <c r="BL155" s="14" t="s">
        <v>207</v>
      </c>
      <c r="BM155" s="176" t="s">
        <v>301</v>
      </c>
    </row>
    <row r="156" spans="1:65" s="12" customFormat="1" ht="20.85" customHeight="1">
      <c r="B156" s="150"/>
      <c r="D156" s="151" t="s">
        <v>77</v>
      </c>
      <c r="E156" s="161" t="s">
        <v>302</v>
      </c>
      <c r="F156" s="161" t="s">
        <v>303</v>
      </c>
      <c r="I156" s="153"/>
      <c r="J156" s="162">
        <f>BK156</f>
        <v>0</v>
      </c>
      <c r="L156" s="150"/>
      <c r="M156" s="155"/>
      <c r="N156" s="156"/>
      <c r="O156" s="156"/>
      <c r="P156" s="157">
        <f>SUM(P157:P168)</f>
        <v>0</v>
      </c>
      <c r="Q156" s="156"/>
      <c r="R156" s="157">
        <f>SUM(R157:R168)</f>
        <v>0.13669200000000001</v>
      </c>
      <c r="S156" s="156"/>
      <c r="T156" s="158">
        <f>SUM(T157:T168)</f>
        <v>1.8000000000000002E-2</v>
      </c>
      <c r="AR156" s="151" t="s">
        <v>90</v>
      </c>
      <c r="AT156" s="159" t="s">
        <v>77</v>
      </c>
      <c r="AU156" s="159" t="s">
        <v>90</v>
      </c>
      <c r="AY156" s="151" t="s">
        <v>143</v>
      </c>
      <c r="BK156" s="160">
        <f>SUM(BK157:BK168)</f>
        <v>0</v>
      </c>
    </row>
    <row r="157" spans="1:65" s="2" customFormat="1" ht="33" customHeight="1">
      <c r="A157" s="29"/>
      <c r="B157" s="163"/>
      <c r="C157" s="179" t="s">
        <v>203</v>
      </c>
      <c r="D157" s="179" t="s">
        <v>170</v>
      </c>
      <c r="E157" s="180" t="s">
        <v>304</v>
      </c>
      <c r="F157" s="181" t="s">
        <v>305</v>
      </c>
      <c r="G157" s="182" t="s">
        <v>149</v>
      </c>
      <c r="H157" s="183">
        <v>21.6</v>
      </c>
      <c r="I157" s="184"/>
      <c r="J157" s="183">
        <f t="shared" ref="J157:J168" si="10">ROUND(I157*H157,3)</f>
        <v>0</v>
      </c>
      <c r="K157" s="185"/>
      <c r="L157" s="30"/>
      <c r="M157" s="186" t="s">
        <v>1</v>
      </c>
      <c r="N157" s="187" t="s">
        <v>44</v>
      </c>
      <c r="O157" s="55"/>
      <c r="P157" s="174">
        <f t="shared" ref="P157:P168" si="11">O157*H157</f>
        <v>0</v>
      </c>
      <c r="Q157" s="174">
        <v>1.8000000000000001E-4</v>
      </c>
      <c r="R157" s="174">
        <f t="shared" ref="R157:R168" si="12">Q157*H157</f>
        <v>3.8880000000000004E-3</v>
      </c>
      <c r="S157" s="174">
        <v>0</v>
      </c>
      <c r="T157" s="175">
        <f t="shared" ref="T157:T168" si="13"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207</v>
      </c>
      <c r="AT157" s="176" t="s">
        <v>170</v>
      </c>
      <c r="AU157" s="176" t="s">
        <v>94</v>
      </c>
      <c r="AY157" s="14" t="s">
        <v>143</v>
      </c>
      <c r="BE157" s="177">
        <f t="shared" ref="BE157:BE168" si="14">IF(N157="základná",J157,0)</f>
        <v>0</v>
      </c>
      <c r="BF157" s="177">
        <f t="shared" ref="BF157:BF168" si="15">IF(N157="znížená",J157,0)</f>
        <v>0</v>
      </c>
      <c r="BG157" s="177">
        <f t="shared" ref="BG157:BG168" si="16">IF(N157="zákl. prenesená",J157,0)</f>
        <v>0</v>
      </c>
      <c r="BH157" s="177">
        <f t="shared" ref="BH157:BH168" si="17">IF(N157="zníž. prenesená",J157,0)</f>
        <v>0</v>
      </c>
      <c r="BI157" s="177">
        <f t="shared" ref="BI157:BI168" si="18">IF(N157="nulová",J157,0)</f>
        <v>0</v>
      </c>
      <c r="BJ157" s="14" t="s">
        <v>90</v>
      </c>
      <c r="BK157" s="178">
        <f t="shared" ref="BK157:BK168" si="19">ROUND(I157*H157,3)</f>
        <v>0</v>
      </c>
      <c r="BL157" s="14" t="s">
        <v>207</v>
      </c>
      <c r="BM157" s="176" t="s">
        <v>306</v>
      </c>
    </row>
    <row r="158" spans="1:65" s="2" customFormat="1" ht="33" customHeight="1">
      <c r="A158" s="29"/>
      <c r="B158" s="163"/>
      <c r="C158" s="164" t="s">
        <v>207</v>
      </c>
      <c r="D158" s="164" t="s">
        <v>146</v>
      </c>
      <c r="E158" s="165" t="s">
        <v>307</v>
      </c>
      <c r="F158" s="166" t="s">
        <v>308</v>
      </c>
      <c r="G158" s="167" t="s">
        <v>157</v>
      </c>
      <c r="H158" s="168">
        <v>2</v>
      </c>
      <c r="I158" s="169"/>
      <c r="J158" s="168">
        <f t="shared" si="10"/>
        <v>0</v>
      </c>
      <c r="K158" s="170"/>
      <c r="L158" s="171"/>
      <c r="M158" s="172" t="s">
        <v>1</v>
      </c>
      <c r="N158" s="173" t="s">
        <v>44</v>
      </c>
      <c r="O158" s="55"/>
      <c r="P158" s="174">
        <f t="shared" si="11"/>
        <v>0</v>
      </c>
      <c r="Q158" s="174">
        <v>3.5470000000000002E-2</v>
      </c>
      <c r="R158" s="174">
        <f t="shared" si="12"/>
        <v>7.0940000000000003E-2</v>
      </c>
      <c r="S158" s="174">
        <v>0</v>
      </c>
      <c r="T158" s="175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150</v>
      </c>
      <c r="AT158" s="176" t="s">
        <v>146</v>
      </c>
      <c r="AU158" s="176" t="s">
        <v>94</v>
      </c>
      <c r="AY158" s="14" t="s">
        <v>143</v>
      </c>
      <c r="BE158" s="177">
        <f t="shared" si="14"/>
        <v>0</v>
      </c>
      <c r="BF158" s="177">
        <f t="shared" si="15"/>
        <v>0</v>
      </c>
      <c r="BG158" s="177">
        <f t="shared" si="16"/>
        <v>0</v>
      </c>
      <c r="BH158" s="177">
        <f t="shared" si="17"/>
        <v>0</v>
      </c>
      <c r="BI158" s="177">
        <f t="shared" si="18"/>
        <v>0</v>
      </c>
      <c r="BJ158" s="14" t="s">
        <v>90</v>
      </c>
      <c r="BK158" s="178">
        <f t="shared" si="19"/>
        <v>0</v>
      </c>
      <c r="BL158" s="14" t="s">
        <v>99</v>
      </c>
      <c r="BM158" s="176" t="s">
        <v>309</v>
      </c>
    </row>
    <row r="159" spans="1:65" s="2" customFormat="1" ht="33" customHeight="1">
      <c r="A159" s="29"/>
      <c r="B159" s="163"/>
      <c r="C159" s="164" t="s">
        <v>211</v>
      </c>
      <c r="D159" s="164" t="s">
        <v>146</v>
      </c>
      <c r="E159" s="165" t="s">
        <v>310</v>
      </c>
      <c r="F159" s="166" t="s">
        <v>311</v>
      </c>
      <c r="G159" s="167" t="s">
        <v>157</v>
      </c>
      <c r="H159" s="168">
        <v>2</v>
      </c>
      <c r="I159" s="169"/>
      <c r="J159" s="168">
        <f t="shared" si="10"/>
        <v>0</v>
      </c>
      <c r="K159" s="170"/>
      <c r="L159" s="171"/>
      <c r="M159" s="172" t="s">
        <v>1</v>
      </c>
      <c r="N159" s="173" t="s">
        <v>44</v>
      </c>
      <c r="O159" s="55"/>
      <c r="P159" s="174">
        <f t="shared" si="11"/>
        <v>0</v>
      </c>
      <c r="Q159" s="174">
        <v>2.6419999999999999E-2</v>
      </c>
      <c r="R159" s="174">
        <f t="shared" si="12"/>
        <v>5.2839999999999998E-2</v>
      </c>
      <c r="S159" s="174">
        <v>0</v>
      </c>
      <c r="T159" s="175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6" t="s">
        <v>150</v>
      </c>
      <c r="AT159" s="176" t="s">
        <v>146</v>
      </c>
      <c r="AU159" s="176" t="s">
        <v>94</v>
      </c>
      <c r="AY159" s="14" t="s">
        <v>143</v>
      </c>
      <c r="BE159" s="177">
        <f t="shared" si="14"/>
        <v>0</v>
      </c>
      <c r="BF159" s="177">
        <f t="shared" si="15"/>
        <v>0</v>
      </c>
      <c r="BG159" s="177">
        <f t="shared" si="16"/>
        <v>0</v>
      </c>
      <c r="BH159" s="177">
        <f t="shared" si="17"/>
        <v>0</v>
      </c>
      <c r="BI159" s="177">
        <f t="shared" si="18"/>
        <v>0</v>
      </c>
      <c r="BJ159" s="14" t="s">
        <v>90</v>
      </c>
      <c r="BK159" s="178">
        <f t="shared" si="19"/>
        <v>0</v>
      </c>
      <c r="BL159" s="14" t="s">
        <v>99</v>
      </c>
      <c r="BM159" s="176" t="s">
        <v>312</v>
      </c>
    </row>
    <row r="160" spans="1:65" s="2" customFormat="1" ht="16.5" customHeight="1">
      <c r="A160" s="29"/>
      <c r="B160" s="163"/>
      <c r="C160" s="179" t="s">
        <v>215</v>
      </c>
      <c r="D160" s="179" t="s">
        <v>170</v>
      </c>
      <c r="E160" s="180" t="s">
        <v>313</v>
      </c>
      <c r="F160" s="181" t="s">
        <v>314</v>
      </c>
      <c r="G160" s="182" t="s">
        <v>149</v>
      </c>
      <c r="H160" s="183">
        <v>21.6</v>
      </c>
      <c r="I160" s="184"/>
      <c r="J160" s="183">
        <f t="shared" si="10"/>
        <v>0</v>
      </c>
      <c r="K160" s="185"/>
      <c r="L160" s="30"/>
      <c r="M160" s="186" t="s">
        <v>1</v>
      </c>
      <c r="N160" s="187" t="s">
        <v>44</v>
      </c>
      <c r="O160" s="55"/>
      <c r="P160" s="174">
        <f t="shared" si="11"/>
        <v>0</v>
      </c>
      <c r="Q160" s="174">
        <v>0</v>
      </c>
      <c r="R160" s="174">
        <f t="shared" si="12"/>
        <v>0</v>
      </c>
      <c r="S160" s="174">
        <v>0</v>
      </c>
      <c r="T160" s="175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99</v>
      </c>
      <c r="AT160" s="176" t="s">
        <v>170</v>
      </c>
      <c r="AU160" s="176" t="s">
        <v>94</v>
      </c>
      <c r="AY160" s="14" t="s">
        <v>143</v>
      </c>
      <c r="BE160" s="177">
        <f t="shared" si="14"/>
        <v>0</v>
      </c>
      <c r="BF160" s="177">
        <f t="shared" si="15"/>
        <v>0</v>
      </c>
      <c r="BG160" s="177">
        <f t="shared" si="16"/>
        <v>0</v>
      </c>
      <c r="BH160" s="177">
        <f t="shared" si="17"/>
        <v>0</v>
      </c>
      <c r="BI160" s="177">
        <f t="shared" si="18"/>
        <v>0</v>
      </c>
      <c r="BJ160" s="14" t="s">
        <v>90</v>
      </c>
      <c r="BK160" s="178">
        <f t="shared" si="19"/>
        <v>0</v>
      </c>
      <c r="BL160" s="14" t="s">
        <v>99</v>
      </c>
      <c r="BM160" s="176" t="s">
        <v>315</v>
      </c>
    </row>
    <row r="161" spans="1:65" s="2" customFormat="1" ht="21.75" customHeight="1">
      <c r="A161" s="29"/>
      <c r="B161" s="163"/>
      <c r="C161" s="164" t="s">
        <v>219</v>
      </c>
      <c r="D161" s="164" t="s">
        <v>146</v>
      </c>
      <c r="E161" s="165" t="s">
        <v>316</v>
      </c>
      <c r="F161" s="166" t="s">
        <v>317</v>
      </c>
      <c r="G161" s="167" t="s">
        <v>149</v>
      </c>
      <c r="H161" s="168">
        <v>21.6</v>
      </c>
      <c r="I161" s="169"/>
      <c r="J161" s="168">
        <f t="shared" si="10"/>
        <v>0</v>
      </c>
      <c r="K161" s="170"/>
      <c r="L161" s="171"/>
      <c r="M161" s="172" t="s">
        <v>1</v>
      </c>
      <c r="N161" s="173" t="s">
        <v>44</v>
      </c>
      <c r="O161" s="55"/>
      <c r="P161" s="174">
        <f t="shared" si="11"/>
        <v>0</v>
      </c>
      <c r="Q161" s="174">
        <v>0</v>
      </c>
      <c r="R161" s="174">
        <f t="shared" si="12"/>
        <v>0</v>
      </c>
      <c r="S161" s="174">
        <v>0</v>
      </c>
      <c r="T161" s="175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150</v>
      </c>
      <c r="AT161" s="176" t="s">
        <v>146</v>
      </c>
      <c r="AU161" s="176" t="s">
        <v>94</v>
      </c>
      <c r="AY161" s="14" t="s">
        <v>143</v>
      </c>
      <c r="BE161" s="177">
        <f t="shared" si="14"/>
        <v>0</v>
      </c>
      <c r="BF161" s="177">
        <f t="shared" si="15"/>
        <v>0</v>
      </c>
      <c r="BG161" s="177">
        <f t="shared" si="16"/>
        <v>0</v>
      </c>
      <c r="BH161" s="177">
        <f t="shared" si="17"/>
        <v>0</v>
      </c>
      <c r="BI161" s="177">
        <f t="shared" si="18"/>
        <v>0</v>
      </c>
      <c r="BJ161" s="14" t="s">
        <v>90</v>
      </c>
      <c r="BK161" s="178">
        <f t="shared" si="19"/>
        <v>0</v>
      </c>
      <c r="BL161" s="14" t="s">
        <v>99</v>
      </c>
      <c r="BM161" s="176" t="s">
        <v>318</v>
      </c>
    </row>
    <row r="162" spans="1:65" s="2" customFormat="1" ht="21.75" customHeight="1">
      <c r="A162" s="29"/>
      <c r="B162" s="163"/>
      <c r="C162" s="179" t="s">
        <v>7</v>
      </c>
      <c r="D162" s="179" t="s">
        <v>170</v>
      </c>
      <c r="E162" s="180" t="s">
        <v>319</v>
      </c>
      <c r="F162" s="181" t="s">
        <v>320</v>
      </c>
      <c r="G162" s="182" t="s">
        <v>157</v>
      </c>
      <c r="H162" s="183">
        <v>2</v>
      </c>
      <c r="I162" s="184"/>
      <c r="J162" s="183">
        <f t="shared" si="10"/>
        <v>0</v>
      </c>
      <c r="K162" s="185"/>
      <c r="L162" s="30"/>
      <c r="M162" s="186" t="s">
        <v>1</v>
      </c>
      <c r="N162" s="187" t="s">
        <v>44</v>
      </c>
      <c r="O162" s="55"/>
      <c r="P162" s="174">
        <f t="shared" si="11"/>
        <v>0</v>
      </c>
      <c r="Q162" s="174">
        <v>0</v>
      </c>
      <c r="R162" s="174">
        <f t="shared" si="12"/>
        <v>0</v>
      </c>
      <c r="S162" s="174">
        <v>3.0000000000000001E-3</v>
      </c>
      <c r="T162" s="175">
        <f t="shared" si="13"/>
        <v>6.0000000000000001E-3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6" t="s">
        <v>207</v>
      </c>
      <c r="AT162" s="176" t="s">
        <v>170</v>
      </c>
      <c r="AU162" s="176" t="s">
        <v>94</v>
      </c>
      <c r="AY162" s="14" t="s">
        <v>143</v>
      </c>
      <c r="BE162" s="177">
        <f t="shared" si="14"/>
        <v>0</v>
      </c>
      <c r="BF162" s="177">
        <f t="shared" si="15"/>
        <v>0</v>
      </c>
      <c r="BG162" s="177">
        <f t="shared" si="16"/>
        <v>0</v>
      </c>
      <c r="BH162" s="177">
        <f t="shared" si="17"/>
        <v>0</v>
      </c>
      <c r="BI162" s="177">
        <f t="shared" si="18"/>
        <v>0</v>
      </c>
      <c r="BJ162" s="14" t="s">
        <v>90</v>
      </c>
      <c r="BK162" s="178">
        <f t="shared" si="19"/>
        <v>0</v>
      </c>
      <c r="BL162" s="14" t="s">
        <v>207</v>
      </c>
      <c r="BM162" s="176" t="s">
        <v>321</v>
      </c>
    </row>
    <row r="163" spans="1:65" s="2" customFormat="1" ht="21.75" customHeight="1">
      <c r="A163" s="29"/>
      <c r="B163" s="163"/>
      <c r="C163" s="179" t="s">
        <v>227</v>
      </c>
      <c r="D163" s="179" t="s">
        <v>170</v>
      </c>
      <c r="E163" s="180" t="s">
        <v>322</v>
      </c>
      <c r="F163" s="181" t="s">
        <v>323</v>
      </c>
      <c r="G163" s="182" t="s">
        <v>157</v>
      </c>
      <c r="H163" s="183">
        <v>2</v>
      </c>
      <c r="I163" s="184"/>
      <c r="J163" s="183">
        <f t="shared" si="10"/>
        <v>0</v>
      </c>
      <c r="K163" s="185"/>
      <c r="L163" s="30"/>
      <c r="M163" s="186" t="s">
        <v>1</v>
      </c>
      <c r="N163" s="187" t="s">
        <v>44</v>
      </c>
      <c r="O163" s="55"/>
      <c r="P163" s="174">
        <f t="shared" si="11"/>
        <v>0</v>
      </c>
      <c r="Q163" s="174">
        <v>0</v>
      </c>
      <c r="R163" s="174">
        <f t="shared" si="12"/>
        <v>0</v>
      </c>
      <c r="S163" s="174">
        <v>6.0000000000000001E-3</v>
      </c>
      <c r="T163" s="175">
        <f t="shared" si="13"/>
        <v>1.2E-2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6" t="s">
        <v>207</v>
      </c>
      <c r="AT163" s="176" t="s">
        <v>170</v>
      </c>
      <c r="AU163" s="176" t="s">
        <v>94</v>
      </c>
      <c r="AY163" s="14" t="s">
        <v>143</v>
      </c>
      <c r="BE163" s="177">
        <f t="shared" si="14"/>
        <v>0</v>
      </c>
      <c r="BF163" s="177">
        <f t="shared" si="15"/>
        <v>0</v>
      </c>
      <c r="BG163" s="177">
        <f t="shared" si="16"/>
        <v>0</v>
      </c>
      <c r="BH163" s="177">
        <f t="shared" si="17"/>
        <v>0</v>
      </c>
      <c r="BI163" s="177">
        <f t="shared" si="18"/>
        <v>0</v>
      </c>
      <c r="BJ163" s="14" t="s">
        <v>90</v>
      </c>
      <c r="BK163" s="178">
        <f t="shared" si="19"/>
        <v>0</v>
      </c>
      <c r="BL163" s="14" t="s">
        <v>207</v>
      </c>
      <c r="BM163" s="176" t="s">
        <v>324</v>
      </c>
    </row>
    <row r="164" spans="1:65" s="2" customFormat="1" ht="21.75" customHeight="1">
      <c r="A164" s="29"/>
      <c r="B164" s="163"/>
      <c r="C164" s="179" t="s">
        <v>231</v>
      </c>
      <c r="D164" s="179" t="s">
        <v>170</v>
      </c>
      <c r="E164" s="180" t="s">
        <v>325</v>
      </c>
      <c r="F164" s="181" t="s">
        <v>326</v>
      </c>
      <c r="G164" s="182" t="s">
        <v>157</v>
      </c>
      <c r="H164" s="183">
        <v>2</v>
      </c>
      <c r="I164" s="184"/>
      <c r="J164" s="183">
        <f t="shared" si="10"/>
        <v>0</v>
      </c>
      <c r="K164" s="185"/>
      <c r="L164" s="30"/>
      <c r="M164" s="186" t="s">
        <v>1</v>
      </c>
      <c r="N164" s="187" t="s">
        <v>44</v>
      </c>
      <c r="O164" s="55"/>
      <c r="P164" s="174">
        <f t="shared" si="11"/>
        <v>0</v>
      </c>
      <c r="Q164" s="174">
        <v>2.5000000000000001E-4</v>
      </c>
      <c r="R164" s="174">
        <f t="shared" si="12"/>
        <v>5.0000000000000001E-4</v>
      </c>
      <c r="S164" s="174">
        <v>0</v>
      </c>
      <c r="T164" s="175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207</v>
      </c>
      <c r="AT164" s="176" t="s">
        <v>170</v>
      </c>
      <c r="AU164" s="176" t="s">
        <v>94</v>
      </c>
      <c r="AY164" s="14" t="s">
        <v>143</v>
      </c>
      <c r="BE164" s="177">
        <f t="shared" si="14"/>
        <v>0</v>
      </c>
      <c r="BF164" s="177">
        <f t="shared" si="15"/>
        <v>0</v>
      </c>
      <c r="BG164" s="177">
        <f t="shared" si="16"/>
        <v>0</v>
      </c>
      <c r="BH164" s="177">
        <f t="shared" si="17"/>
        <v>0</v>
      </c>
      <c r="BI164" s="177">
        <f t="shared" si="18"/>
        <v>0</v>
      </c>
      <c r="BJ164" s="14" t="s">
        <v>90</v>
      </c>
      <c r="BK164" s="178">
        <f t="shared" si="19"/>
        <v>0</v>
      </c>
      <c r="BL164" s="14" t="s">
        <v>207</v>
      </c>
      <c r="BM164" s="176" t="s">
        <v>327</v>
      </c>
    </row>
    <row r="165" spans="1:65" s="2" customFormat="1" ht="21.75" customHeight="1">
      <c r="A165" s="29"/>
      <c r="B165" s="163"/>
      <c r="C165" s="179" t="s">
        <v>235</v>
      </c>
      <c r="D165" s="179" t="s">
        <v>170</v>
      </c>
      <c r="E165" s="180" t="s">
        <v>328</v>
      </c>
      <c r="F165" s="181" t="s">
        <v>329</v>
      </c>
      <c r="G165" s="182" t="s">
        <v>157</v>
      </c>
      <c r="H165" s="183">
        <v>2</v>
      </c>
      <c r="I165" s="184"/>
      <c r="J165" s="183">
        <f t="shared" si="10"/>
        <v>0</v>
      </c>
      <c r="K165" s="185"/>
      <c r="L165" s="30"/>
      <c r="M165" s="186" t="s">
        <v>1</v>
      </c>
      <c r="N165" s="187" t="s">
        <v>44</v>
      </c>
      <c r="O165" s="55"/>
      <c r="P165" s="174">
        <f t="shared" si="11"/>
        <v>0</v>
      </c>
      <c r="Q165" s="174">
        <v>2.9999999999999997E-4</v>
      </c>
      <c r="R165" s="174">
        <f t="shared" si="12"/>
        <v>5.9999999999999995E-4</v>
      </c>
      <c r="S165" s="174">
        <v>0</v>
      </c>
      <c r="T165" s="175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207</v>
      </c>
      <c r="AT165" s="176" t="s">
        <v>170</v>
      </c>
      <c r="AU165" s="176" t="s">
        <v>94</v>
      </c>
      <c r="AY165" s="14" t="s">
        <v>143</v>
      </c>
      <c r="BE165" s="177">
        <f t="shared" si="14"/>
        <v>0</v>
      </c>
      <c r="BF165" s="177">
        <f t="shared" si="15"/>
        <v>0</v>
      </c>
      <c r="BG165" s="177">
        <f t="shared" si="16"/>
        <v>0</v>
      </c>
      <c r="BH165" s="177">
        <f t="shared" si="17"/>
        <v>0</v>
      </c>
      <c r="BI165" s="177">
        <f t="shared" si="18"/>
        <v>0</v>
      </c>
      <c r="BJ165" s="14" t="s">
        <v>90</v>
      </c>
      <c r="BK165" s="178">
        <f t="shared" si="19"/>
        <v>0</v>
      </c>
      <c r="BL165" s="14" t="s">
        <v>207</v>
      </c>
      <c r="BM165" s="176" t="s">
        <v>330</v>
      </c>
    </row>
    <row r="166" spans="1:65" s="2" customFormat="1" ht="21.75" customHeight="1">
      <c r="A166" s="29"/>
      <c r="B166" s="163"/>
      <c r="C166" s="164" t="s">
        <v>239</v>
      </c>
      <c r="D166" s="164" t="s">
        <v>146</v>
      </c>
      <c r="E166" s="165" t="s">
        <v>331</v>
      </c>
      <c r="F166" s="166" t="s">
        <v>332</v>
      </c>
      <c r="G166" s="167" t="s">
        <v>149</v>
      </c>
      <c r="H166" s="168">
        <v>6.6</v>
      </c>
      <c r="I166" s="169"/>
      <c r="J166" s="168">
        <f t="shared" si="10"/>
        <v>0</v>
      </c>
      <c r="K166" s="170"/>
      <c r="L166" s="171"/>
      <c r="M166" s="172" t="s">
        <v>1</v>
      </c>
      <c r="N166" s="173" t="s">
        <v>44</v>
      </c>
      <c r="O166" s="55"/>
      <c r="P166" s="174">
        <f t="shared" si="11"/>
        <v>0</v>
      </c>
      <c r="Q166" s="174">
        <v>1.14E-3</v>
      </c>
      <c r="R166" s="174">
        <f t="shared" si="12"/>
        <v>7.5239999999999994E-3</v>
      </c>
      <c r="S166" s="174">
        <v>0</v>
      </c>
      <c r="T166" s="175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6" t="s">
        <v>333</v>
      </c>
      <c r="AT166" s="176" t="s">
        <v>146</v>
      </c>
      <c r="AU166" s="176" t="s">
        <v>94</v>
      </c>
      <c r="AY166" s="14" t="s">
        <v>143</v>
      </c>
      <c r="BE166" s="177">
        <f t="shared" si="14"/>
        <v>0</v>
      </c>
      <c r="BF166" s="177">
        <f t="shared" si="15"/>
        <v>0</v>
      </c>
      <c r="BG166" s="177">
        <f t="shared" si="16"/>
        <v>0</v>
      </c>
      <c r="BH166" s="177">
        <f t="shared" si="17"/>
        <v>0</v>
      </c>
      <c r="BI166" s="177">
        <f t="shared" si="18"/>
        <v>0</v>
      </c>
      <c r="BJ166" s="14" t="s">
        <v>90</v>
      </c>
      <c r="BK166" s="178">
        <f t="shared" si="19"/>
        <v>0</v>
      </c>
      <c r="BL166" s="14" t="s">
        <v>207</v>
      </c>
      <c r="BM166" s="176" t="s">
        <v>334</v>
      </c>
    </row>
    <row r="167" spans="1:65" s="2" customFormat="1" ht="21.75" customHeight="1">
      <c r="A167" s="29"/>
      <c r="B167" s="163"/>
      <c r="C167" s="164" t="s">
        <v>243</v>
      </c>
      <c r="D167" s="164" t="s">
        <v>146</v>
      </c>
      <c r="E167" s="165" t="s">
        <v>335</v>
      </c>
      <c r="F167" s="166" t="s">
        <v>336</v>
      </c>
      <c r="G167" s="167" t="s">
        <v>337</v>
      </c>
      <c r="H167" s="168">
        <v>4</v>
      </c>
      <c r="I167" s="169"/>
      <c r="J167" s="168">
        <f t="shared" si="10"/>
        <v>0</v>
      </c>
      <c r="K167" s="170"/>
      <c r="L167" s="171"/>
      <c r="M167" s="172" t="s">
        <v>1</v>
      </c>
      <c r="N167" s="173" t="s">
        <v>44</v>
      </c>
      <c r="O167" s="55"/>
      <c r="P167" s="174">
        <f t="shared" si="11"/>
        <v>0</v>
      </c>
      <c r="Q167" s="174">
        <v>1E-4</v>
      </c>
      <c r="R167" s="174">
        <f t="shared" si="12"/>
        <v>4.0000000000000002E-4</v>
      </c>
      <c r="S167" s="174">
        <v>0</v>
      </c>
      <c r="T167" s="175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6" t="s">
        <v>333</v>
      </c>
      <c r="AT167" s="176" t="s">
        <v>146</v>
      </c>
      <c r="AU167" s="176" t="s">
        <v>94</v>
      </c>
      <c r="AY167" s="14" t="s">
        <v>143</v>
      </c>
      <c r="BE167" s="177">
        <f t="shared" si="14"/>
        <v>0</v>
      </c>
      <c r="BF167" s="177">
        <f t="shared" si="15"/>
        <v>0</v>
      </c>
      <c r="BG167" s="177">
        <f t="shared" si="16"/>
        <v>0</v>
      </c>
      <c r="BH167" s="177">
        <f t="shared" si="17"/>
        <v>0</v>
      </c>
      <c r="BI167" s="177">
        <f t="shared" si="18"/>
        <v>0</v>
      </c>
      <c r="BJ167" s="14" t="s">
        <v>90</v>
      </c>
      <c r="BK167" s="178">
        <f t="shared" si="19"/>
        <v>0</v>
      </c>
      <c r="BL167" s="14" t="s">
        <v>207</v>
      </c>
      <c r="BM167" s="176" t="s">
        <v>338</v>
      </c>
    </row>
    <row r="168" spans="1:65" s="2" customFormat="1" ht="21.75" customHeight="1">
      <c r="A168" s="29"/>
      <c r="B168" s="163"/>
      <c r="C168" s="179" t="s">
        <v>247</v>
      </c>
      <c r="D168" s="179" t="s">
        <v>170</v>
      </c>
      <c r="E168" s="180" t="s">
        <v>339</v>
      </c>
      <c r="F168" s="181" t="s">
        <v>340</v>
      </c>
      <c r="G168" s="182" t="s">
        <v>222</v>
      </c>
      <c r="H168" s="183">
        <v>3.6989999999999998</v>
      </c>
      <c r="I168" s="184"/>
      <c r="J168" s="183">
        <f t="shared" si="10"/>
        <v>0</v>
      </c>
      <c r="K168" s="185"/>
      <c r="L168" s="30"/>
      <c r="M168" s="186" t="s">
        <v>1</v>
      </c>
      <c r="N168" s="187" t="s">
        <v>44</v>
      </c>
      <c r="O168" s="55"/>
      <c r="P168" s="174">
        <f t="shared" si="11"/>
        <v>0</v>
      </c>
      <c r="Q168" s="174">
        <v>0</v>
      </c>
      <c r="R168" s="174">
        <f t="shared" si="12"/>
        <v>0</v>
      </c>
      <c r="S168" s="174">
        <v>0</v>
      </c>
      <c r="T168" s="175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6" t="s">
        <v>99</v>
      </c>
      <c r="AT168" s="176" t="s">
        <v>170</v>
      </c>
      <c r="AU168" s="176" t="s">
        <v>94</v>
      </c>
      <c r="AY168" s="14" t="s">
        <v>143</v>
      </c>
      <c r="BE168" s="177">
        <f t="shared" si="14"/>
        <v>0</v>
      </c>
      <c r="BF168" s="177">
        <f t="shared" si="15"/>
        <v>0</v>
      </c>
      <c r="BG168" s="177">
        <f t="shared" si="16"/>
        <v>0</v>
      </c>
      <c r="BH168" s="177">
        <f t="shared" si="17"/>
        <v>0</v>
      </c>
      <c r="BI168" s="177">
        <f t="shared" si="18"/>
        <v>0</v>
      </c>
      <c r="BJ168" s="14" t="s">
        <v>90</v>
      </c>
      <c r="BK168" s="178">
        <f t="shared" si="19"/>
        <v>0</v>
      </c>
      <c r="BL168" s="14" t="s">
        <v>99</v>
      </c>
      <c r="BM168" s="176" t="s">
        <v>341</v>
      </c>
    </row>
    <row r="169" spans="1:65" s="12" customFormat="1" ht="22.9" customHeight="1">
      <c r="B169" s="150"/>
      <c r="D169" s="151" t="s">
        <v>77</v>
      </c>
      <c r="E169" s="161" t="s">
        <v>342</v>
      </c>
      <c r="F169" s="161" t="s">
        <v>343</v>
      </c>
      <c r="I169" s="153"/>
      <c r="J169" s="162">
        <f>BK169</f>
        <v>0</v>
      </c>
      <c r="L169" s="150"/>
      <c r="M169" s="155"/>
      <c r="N169" s="156"/>
      <c r="O169" s="156"/>
      <c r="P169" s="157">
        <f>P170</f>
        <v>0</v>
      </c>
      <c r="Q169" s="156"/>
      <c r="R169" s="157">
        <f>R170</f>
        <v>8.4600000000000005E-3</v>
      </c>
      <c r="S169" s="156"/>
      <c r="T169" s="158">
        <f>T170</f>
        <v>0</v>
      </c>
      <c r="AR169" s="151" t="s">
        <v>90</v>
      </c>
      <c r="AT169" s="159" t="s">
        <v>77</v>
      </c>
      <c r="AU169" s="159" t="s">
        <v>85</v>
      </c>
      <c r="AY169" s="151" t="s">
        <v>143</v>
      </c>
      <c r="BK169" s="160">
        <f>BK170</f>
        <v>0</v>
      </c>
    </row>
    <row r="170" spans="1:65" s="12" customFormat="1" ht="20.85" customHeight="1">
      <c r="B170" s="150"/>
      <c r="D170" s="151" t="s">
        <v>77</v>
      </c>
      <c r="E170" s="161" t="s">
        <v>344</v>
      </c>
      <c r="F170" s="161" t="s">
        <v>345</v>
      </c>
      <c r="I170" s="153"/>
      <c r="J170" s="162">
        <f>BK170</f>
        <v>0</v>
      </c>
      <c r="L170" s="150"/>
      <c r="M170" s="155"/>
      <c r="N170" s="156"/>
      <c r="O170" s="156"/>
      <c r="P170" s="157">
        <f>P171</f>
        <v>0</v>
      </c>
      <c r="Q170" s="156"/>
      <c r="R170" s="157">
        <f>R171</f>
        <v>8.4600000000000005E-3</v>
      </c>
      <c r="S170" s="156"/>
      <c r="T170" s="158">
        <f>T171</f>
        <v>0</v>
      </c>
      <c r="AR170" s="151" t="s">
        <v>90</v>
      </c>
      <c r="AT170" s="159" t="s">
        <v>77</v>
      </c>
      <c r="AU170" s="159" t="s">
        <v>90</v>
      </c>
      <c r="AY170" s="151" t="s">
        <v>143</v>
      </c>
      <c r="BK170" s="160">
        <f>BK171</f>
        <v>0</v>
      </c>
    </row>
    <row r="171" spans="1:65" s="2" customFormat="1" ht="33" customHeight="1">
      <c r="A171" s="29"/>
      <c r="B171" s="163"/>
      <c r="C171" s="179" t="s">
        <v>251</v>
      </c>
      <c r="D171" s="179" t="s">
        <v>170</v>
      </c>
      <c r="E171" s="180" t="s">
        <v>346</v>
      </c>
      <c r="F171" s="181" t="s">
        <v>347</v>
      </c>
      <c r="G171" s="182" t="s">
        <v>173</v>
      </c>
      <c r="H171" s="183">
        <v>18</v>
      </c>
      <c r="I171" s="184"/>
      <c r="J171" s="183">
        <f>ROUND(I171*H171,3)</f>
        <v>0</v>
      </c>
      <c r="K171" s="185"/>
      <c r="L171" s="30"/>
      <c r="M171" s="188" t="s">
        <v>1</v>
      </c>
      <c r="N171" s="189" t="s">
        <v>44</v>
      </c>
      <c r="O171" s="190"/>
      <c r="P171" s="191">
        <f>O171*H171</f>
        <v>0</v>
      </c>
      <c r="Q171" s="191">
        <v>4.6999999999999999E-4</v>
      </c>
      <c r="R171" s="191">
        <f>Q171*H171</f>
        <v>8.4600000000000005E-3</v>
      </c>
      <c r="S171" s="191">
        <v>0</v>
      </c>
      <c r="T171" s="192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6" t="s">
        <v>207</v>
      </c>
      <c r="AT171" s="176" t="s">
        <v>170</v>
      </c>
      <c r="AU171" s="176" t="s">
        <v>94</v>
      </c>
      <c r="AY171" s="14" t="s">
        <v>143</v>
      </c>
      <c r="BE171" s="177">
        <f>IF(N171="základná",J171,0)</f>
        <v>0</v>
      </c>
      <c r="BF171" s="177">
        <f>IF(N171="znížená",J171,0)</f>
        <v>0</v>
      </c>
      <c r="BG171" s="177">
        <f>IF(N171="zákl. prenesená",J171,0)</f>
        <v>0</v>
      </c>
      <c r="BH171" s="177">
        <f>IF(N171="zníž. prenesená",J171,0)</f>
        <v>0</v>
      </c>
      <c r="BI171" s="177">
        <f>IF(N171="nulová",J171,0)</f>
        <v>0</v>
      </c>
      <c r="BJ171" s="14" t="s">
        <v>90</v>
      </c>
      <c r="BK171" s="178">
        <f>ROUND(I171*H171,3)</f>
        <v>0</v>
      </c>
      <c r="BL171" s="14" t="s">
        <v>207</v>
      </c>
      <c r="BM171" s="176" t="s">
        <v>348</v>
      </c>
    </row>
    <row r="172" spans="1:65" s="2" customFormat="1" ht="6.95" customHeight="1">
      <c r="A172" s="29"/>
      <c r="B172" s="44"/>
      <c r="C172" s="45"/>
      <c r="D172" s="45"/>
      <c r="E172" s="45"/>
      <c r="F172" s="45"/>
      <c r="G172" s="45"/>
      <c r="H172" s="45"/>
      <c r="I172" s="122"/>
      <c r="J172" s="45"/>
      <c r="K172" s="45"/>
      <c r="L172" s="30"/>
      <c r="M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</sheetData>
  <autoFilter ref="C133:K171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6"/>
  <sheetViews>
    <sheetView showGridLines="0" topLeftCell="A108" workbookViewId="0">
      <selection activeCell="J16" sqref="J1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36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4" t="s">
        <v>106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78</v>
      </c>
    </row>
    <row r="4" spans="1:46" s="1" customFormat="1" ht="24.95" customHeight="1">
      <c r="B4" s="17"/>
      <c r="D4" s="18" t="s">
        <v>113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14</v>
      </c>
      <c r="I6" s="95"/>
      <c r="L6" s="17"/>
    </row>
    <row r="7" spans="1:46" s="1" customFormat="1" ht="23.25" customHeight="1">
      <c r="B7" s="17"/>
      <c r="E7" s="237" t="str">
        <f>'Rekapitulácia stavby'!K6</f>
        <v>ZLEPŠENIE ENERGETICKEJ HOSPODÁRNOSTI BUDOVY ZÁKLADNEJ ŠKOLY</v>
      </c>
      <c r="F7" s="238"/>
      <c r="G7" s="238"/>
      <c r="H7" s="238"/>
      <c r="I7" s="95"/>
      <c r="L7" s="17"/>
    </row>
    <row r="8" spans="1:46" ht="12.75">
      <c r="B8" s="17"/>
      <c r="D8" s="24" t="s">
        <v>114</v>
      </c>
      <c r="L8" s="17"/>
    </row>
    <row r="9" spans="1:46" s="1" customFormat="1" ht="16.5" customHeight="1">
      <c r="B9" s="17"/>
      <c r="E9" s="237" t="s">
        <v>115</v>
      </c>
      <c r="F9" s="221"/>
      <c r="G9" s="221"/>
      <c r="H9" s="221"/>
      <c r="I9" s="95"/>
      <c r="L9" s="17"/>
    </row>
    <row r="10" spans="1:46" s="1" customFormat="1" ht="12" customHeight="1">
      <c r="B10" s="17"/>
      <c r="D10" s="24" t="s">
        <v>116</v>
      </c>
      <c r="I10" s="95"/>
      <c r="L10" s="17"/>
    </row>
    <row r="11" spans="1:46" s="2" customFormat="1" ht="16.5" customHeight="1">
      <c r="A11" s="29"/>
      <c r="B11" s="30"/>
      <c r="C11" s="29"/>
      <c r="D11" s="29"/>
      <c r="E11" s="239" t="s">
        <v>117</v>
      </c>
      <c r="F11" s="240"/>
      <c r="G11" s="240"/>
      <c r="H11" s="240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118</v>
      </c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>
      <c r="A13" s="29"/>
      <c r="B13" s="30"/>
      <c r="C13" s="29"/>
      <c r="D13" s="29"/>
      <c r="E13" s="193" t="s">
        <v>349</v>
      </c>
      <c r="F13" s="240"/>
      <c r="G13" s="240"/>
      <c r="H13" s="240"/>
      <c r="I13" s="9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1.25">
      <c r="A14" s="29"/>
      <c r="B14" s="30"/>
      <c r="C14" s="29"/>
      <c r="D14" s="29"/>
      <c r="E14" s="29"/>
      <c r="F14" s="29"/>
      <c r="G14" s="29"/>
      <c r="H14" s="29"/>
      <c r="I14" s="9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16</v>
      </c>
      <c r="E15" s="29"/>
      <c r="F15" s="22" t="s">
        <v>1</v>
      </c>
      <c r="G15" s="29"/>
      <c r="H15" s="29"/>
      <c r="I15" s="100" t="s">
        <v>17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18</v>
      </c>
      <c r="E16" s="29"/>
      <c r="F16" s="22" t="s">
        <v>19</v>
      </c>
      <c r="G16" s="29"/>
      <c r="H16" s="29"/>
      <c r="I16" s="100" t="s">
        <v>20</v>
      </c>
      <c r="J16" s="52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>
      <c r="A17" s="29"/>
      <c r="B17" s="30"/>
      <c r="C17" s="29"/>
      <c r="D17" s="29"/>
      <c r="E17" s="29"/>
      <c r="F17" s="29"/>
      <c r="G17" s="29"/>
      <c r="H17" s="29"/>
      <c r="I17" s="9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21</v>
      </c>
      <c r="E18" s="29"/>
      <c r="F18" s="29"/>
      <c r="G18" s="29"/>
      <c r="H18" s="29"/>
      <c r="I18" s="100" t="s">
        <v>22</v>
      </c>
      <c r="J18" s="22" t="s">
        <v>23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24</v>
      </c>
      <c r="F19" s="29"/>
      <c r="G19" s="29"/>
      <c r="H19" s="29"/>
      <c r="I19" s="100" t="s">
        <v>25</v>
      </c>
      <c r="J19" s="22" t="s">
        <v>26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9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27</v>
      </c>
      <c r="E21" s="29"/>
      <c r="F21" s="29"/>
      <c r="G21" s="29"/>
      <c r="H21" s="29"/>
      <c r="I21" s="100" t="s">
        <v>22</v>
      </c>
      <c r="J21" s="25" t="str">
        <f>'Rekapitulácia stavby'!AN13</f>
        <v>Vyplň údaj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41" t="str">
        <f>'Rekapitulácia stavby'!E14</f>
        <v>Vyplň údaj</v>
      </c>
      <c r="F22" s="220"/>
      <c r="G22" s="220"/>
      <c r="H22" s="220"/>
      <c r="I22" s="100" t="s">
        <v>25</v>
      </c>
      <c r="J22" s="25" t="str">
        <f>'Rekapitulácia stavby'!AN14</f>
        <v>Vyplň údaj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9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29</v>
      </c>
      <c r="E24" s="29"/>
      <c r="F24" s="29"/>
      <c r="G24" s="29"/>
      <c r="H24" s="29"/>
      <c r="I24" s="100" t="s">
        <v>22</v>
      </c>
      <c r="J24" s="22" t="s">
        <v>30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>
      <c r="A25" s="29"/>
      <c r="B25" s="30"/>
      <c r="C25" s="29"/>
      <c r="D25" s="29"/>
      <c r="E25" s="22" t="s">
        <v>31</v>
      </c>
      <c r="F25" s="29"/>
      <c r="G25" s="29"/>
      <c r="H25" s="29"/>
      <c r="I25" s="100" t="s">
        <v>25</v>
      </c>
      <c r="J25" s="22" t="s">
        <v>32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9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>
      <c r="A27" s="29"/>
      <c r="B27" s="30"/>
      <c r="C27" s="29"/>
      <c r="D27" s="24" t="s">
        <v>35</v>
      </c>
      <c r="E27" s="29"/>
      <c r="F27" s="29"/>
      <c r="G27" s="29"/>
      <c r="H27" s="29"/>
      <c r="I27" s="100" t="s">
        <v>22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100" t="s">
        <v>25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29"/>
      <c r="E29" s="29"/>
      <c r="F29" s="29"/>
      <c r="G29" s="29"/>
      <c r="H29" s="29"/>
      <c r="I29" s="99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>
      <c r="A30" s="29"/>
      <c r="B30" s="30"/>
      <c r="C30" s="29"/>
      <c r="D30" s="24" t="s">
        <v>37</v>
      </c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>
      <c r="A31" s="101"/>
      <c r="B31" s="102"/>
      <c r="C31" s="101"/>
      <c r="D31" s="101"/>
      <c r="E31" s="225" t="s">
        <v>1</v>
      </c>
      <c r="F31" s="225"/>
      <c r="G31" s="225"/>
      <c r="H31" s="225"/>
      <c r="I31" s="103"/>
      <c r="J31" s="101"/>
      <c r="K31" s="101"/>
      <c r="L31" s="104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29"/>
      <c r="B32" s="30"/>
      <c r="C32" s="29"/>
      <c r="D32" s="29"/>
      <c r="E32" s="29"/>
      <c r="F32" s="29"/>
      <c r="G32" s="29"/>
      <c r="H32" s="29"/>
      <c r="I32" s="99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6" t="s">
        <v>38</v>
      </c>
      <c r="E34" s="29"/>
      <c r="F34" s="29"/>
      <c r="G34" s="29"/>
      <c r="H34" s="29"/>
      <c r="I34" s="99"/>
      <c r="J34" s="68">
        <f>ROUND(J134,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3"/>
      <c r="E35" s="63"/>
      <c r="F35" s="63"/>
      <c r="G35" s="63"/>
      <c r="H35" s="63"/>
      <c r="I35" s="105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40</v>
      </c>
      <c r="G36" s="29"/>
      <c r="H36" s="29"/>
      <c r="I36" s="107" t="s">
        <v>39</v>
      </c>
      <c r="J36" s="33" t="s">
        <v>41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98" t="s">
        <v>42</v>
      </c>
      <c r="E37" s="24" t="s">
        <v>43</v>
      </c>
      <c r="F37" s="108">
        <f>ROUND((SUM(BE134:BE185)),  2)</f>
        <v>0</v>
      </c>
      <c r="G37" s="29"/>
      <c r="H37" s="29"/>
      <c r="I37" s="109">
        <v>0.2</v>
      </c>
      <c r="J37" s="108">
        <f>ROUND(((SUM(BE134:BE185))*I37),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4" t="s">
        <v>44</v>
      </c>
      <c r="F38" s="108">
        <f>ROUND((SUM(BF134:BF185)),  2)</f>
        <v>0</v>
      </c>
      <c r="G38" s="29"/>
      <c r="H38" s="29"/>
      <c r="I38" s="109">
        <v>0.2</v>
      </c>
      <c r="J38" s="108">
        <f>ROUND(((SUM(BF134:BF185))*I38),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45</v>
      </c>
      <c r="F39" s="108">
        <f>ROUND((SUM(BG134:BG185)),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46</v>
      </c>
      <c r="F40" s="108">
        <f>ROUND((SUM(BH134:BH185)),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24" t="s">
        <v>47</v>
      </c>
      <c r="F41" s="108">
        <f>ROUND((SUM(BI134:BI185)),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0"/>
      <c r="D43" s="111" t="s">
        <v>48</v>
      </c>
      <c r="E43" s="57"/>
      <c r="F43" s="57"/>
      <c r="G43" s="112" t="s">
        <v>49</v>
      </c>
      <c r="H43" s="113" t="s">
        <v>50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99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51</v>
      </c>
      <c r="E50" s="41"/>
      <c r="F50" s="41"/>
      <c r="G50" s="40" t="s">
        <v>52</v>
      </c>
      <c r="H50" s="41"/>
      <c r="I50" s="117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53</v>
      </c>
      <c r="E61" s="32"/>
      <c r="F61" s="118" t="s">
        <v>54</v>
      </c>
      <c r="G61" s="42" t="s">
        <v>53</v>
      </c>
      <c r="H61" s="32"/>
      <c r="I61" s="119"/>
      <c r="J61" s="120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53</v>
      </c>
      <c r="E76" s="32"/>
      <c r="F76" s="118" t="s">
        <v>54</v>
      </c>
      <c r="G76" s="42" t="s">
        <v>53</v>
      </c>
      <c r="H76" s="32"/>
      <c r="I76" s="119"/>
      <c r="J76" s="120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120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37" t="str">
        <f>E7</f>
        <v>ZLEPŠENIE ENERGETICKEJ HOSPODÁRNOSTI BUDOVY ZÁKLADNEJ ŠKOLY</v>
      </c>
      <c r="F85" s="238"/>
      <c r="G85" s="238"/>
      <c r="H85" s="238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114</v>
      </c>
      <c r="I86" s="95"/>
      <c r="L86" s="17"/>
    </row>
    <row r="87" spans="1:31" s="1" customFormat="1" ht="16.5" customHeight="1">
      <c r="B87" s="17"/>
      <c r="E87" s="237" t="s">
        <v>115</v>
      </c>
      <c r="F87" s="221"/>
      <c r="G87" s="221"/>
      <c r="H87" s="221"/>
      <c r="I87" s="95"/>
      <c r="L87" s="17"/>
    </row>
    <row r="88" spans="1:31" s="1" customFormat="1" ht="12" customHeight="1">
      <c r="B88" s="17"/>
      <c r="C88" s="24" t="s">
        <v>116</v>
      </c>
      <c r="I88" s="95"/>
      <c r="L88" s="17"/>
    </row>
    <row r="89" spans="1:31" s="2" customFormat="1" ht="16.5" customHeight="1">
      <c r="A89" s="29"/>
      <c r="B89" s="30"/>
      <c r="C89" s="29"/>
      <c r="D89" s="29"/>
      <c r="E89" s="239" t="s">
        <v>117</v>
      </c>
      <c r="F89" s="240"/>
      <c r="G89" s="240"/>
      <c r="H89" s="240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>
      <c r="A90" s="29"/>
      <c r="B90" s="30"/>
      <c r="C90" s="24" t="s">
        <v>118</v>
      </c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>
      <c r="A91" s="29"/>
      <c r="B91" s="30"/>
      <c r="C91" s="29"/>
      <c r="D91" s="29"/>
      <c r="E91" s="193" t="str">
        <f>E13</f>
        <v>C. - Rekonštrukcia a zateplenie strešného plášťa</v>
      </c>
      <c r="F91" s="240"/>
      <c r="G91" s="240"/>
      <c r="H91" s="240"/>
      <c r="I91" s="9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>
      <c r="A93" s="29"/>
      <c r="B93" s="30"/>
      <c r="C93" s="24" t="s">
        <v>18</v>
      </c>
      <c r="D93" s="29"/>
      <c r="E93" s="29"/>
      <c r="F93" s="22" t="str">
        <f>F16</f>
        <v>Balog nad Ipľom 294, 991 11, parc.č.11</v>
      </c>
      <c r="G93" s="29"/>
      <c r="H93" s="29"/>
      <c r="I93" s="100" t="s">
        <v>20</v>
      </c>
      <c r="J93" s="52" t="str">
        <f>IF(J16="","",J16)</f>
        <v/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>
      <c r="A94" s="29"/>
      <c r="B94" s="30"/>
      <c r="C94" s="29"/>
      <c r="D94" s="29"/>
      <c r="E94" s="29"/>
      <c r="F94" s="29"/>
      <c r="G94" s="29"/>
      <c r="H94" s="29"/>
      <c r="I94" s="99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40.15" customHeight="1">
      <c r="A95" s="29"/>
      <c r="B95" s="30"/>
      <c r="C95" s="24" t="s">
        <v>21</v>
      </c>
      <c r="D95" s="29"/>
      <c r="E95" s="29"/>
      <c r="F95" s="22" t="str">
        <f>E19</f>
        <v xml:space="preserve">Obec Balog nad Ipľom, Hlavná 75, 991 11 </v>
      </c>
      <c r="G95" s="29"/>
      <c r="H95" s="29"/>
      <c r="I95" s="100" t="s">
        <v>29</v>
      </c>
      <c r="J95" s="27" t="str">
        <f>E25</f>
        <v>Energetické certifikaty s.r.o., Balog nad Ipľom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>
      <c r="A96" s="29"/>
      <c r="B96" s="30"/>
      <c r="C96" s="24" t="s">
        <v>27</v>
      </c>
      <c r="D96" s="29"/>
      <c r="E96" s="29"/>
      <c r="F96" s="22" t="str">
        <f>IF(E22="","",E22)</f>
        <v>Vyplň údaj</v>
      </c>
      <c r="G96" s="29"/>
      <c r="H96" s="29"/>
      <c r="I96" s="100" t="s">
        <v>35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>
      <c r="A98" s="29"/>
      <c r="B98" s="30"/>
      <c r="C98" s="124" t="s">
        <v>121</v>
      </c>
      <c r="D98" s="110"/>
      <c r="E98" s="110"/>
      <c r="F98" s="110"/>
      <c r="G98" s="110"/>
      <c r="H98" s="110"/>
      <c r="I98" s="125"/>
      <c r="J98" s="126" t="s">
        <v>122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>
      <c r="A99" s="29"/>
      <c r="B99" s="30"/>
      <c r="C99" s="29"/>
      <c r="D99" s="29"/>
      <c r="E99" s="29"/>
      <c r="F99" s="29"/>
      <c r="G99" s="29"/>
      <c r="H99" s="29"/>
      <c r="I99" s="9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>
      <c r="A100" s="29"/>
      <c r="B100" s="30"/>
      <c r="C100" s="127" t="s">
        <v>123</v>
      </c>
      <c r="D100" s="29"/>
      <c r="E100" s="29"/>
      <c r="F100" s="29"/>
      <c r="G100" s="29"/>
      <c r="H100" s="29"/>
      <c r="I100" s="99"/>
      <c r="J100" s="68">
        <f>J134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124</v>
      </c>
    </row>
    <row r="101" spans="1:47" s="9" customFormat="1" ht="24.95" customHeight="1">
      <c r="B101" s="128"/>
      <c r="D101" s="129" t="s">
        <v>125</v>
      </c>
      <c r="E101" s="130"/>
      <c r="F101" s="130"/>
      <c r="G101" s="130"/>
      <c r="H101" s="130"/>
      <c r="I101" s="131"/>
      <c r="J101" s="132">
        <f>J135</f>
        <v>0</v>
      </c>
      <c r="L101" s="128"/>
    </row>
    <row r="102" spans="1:47" s="10" customFormat="1" ht="19.899999999999999" customHeight="1">
      <c r="B102" s="133"/>
      <c r="D102" s="134" t="s">
        <v>127</v>
      </c>
      <c r="E102" s="135"/>
      <c r="F102" s="135"/>
      <c r="G102" s="135"/>
      <c r="H102" s="135"/>
      <c r="I102" s="136"/>
      <c r="J102" s="137">
        <f>J136</f>
        <v>0</v>
      </c>
      <c r="L102" s="133"/>
    </row>
    <row r="103" spans="1:47" s="10" customFormat="1" ht="19.899999999999999" customHeight="1">
      <c r="B103" s="133"/>
      <c r="D103" s="134" t="s">
        <v>128</v>
      </c>
      <c r="E103" s="135"/>
      <c r="F103" s="135"/>
      <c r="G103" s="135"/>
      <c r="H103" s="135"/>
      <c r="I103" s="136"/>
      <c r="J103" s="137">
        <f>J146</f>
        <v>0</v>
      </c>
      <c r="L103" s="133"/>
    </row>
    <row r="104" spans="1:47" s="9" customFormat="1" ht="24.95" customHeight="1">
      <c r="B104" s="128"/>
      <c r="D104" s="129" t="s">
        <v>263</v>
      </c>
      <c r="E104" s="130"/>
      <c r="F104" s="130"/>
      <c r="G104" s="130"/>
      <c r="H104" s="130"/>
      <c r="I104" s="131"/>
      <c r="J104" s="132">
        <f>J148</f>
        <v>0</v>
      </c>
      <c r="L104" s="128"/>
    </row>
    <row r="105" spans="1:47" s="10" customFormat="1" ht="19.899999999999999" customHeight="1">
      <c r="B105" s="133"/>
      <c r="D105" s="134" t="s">
        <v>350</v>
      </c>
      <c r="E105" s="135"/>
      <c r="F105" s="135"/>
      <c r="G105" s="135"/>
      <c r="H105" s="135"/>
      <c r="I105" s="136"/>
      <c r="J105" s="137">
        <f>J149</f>
        <v>0</v>
      </c>
      <c r="L105" s="133"/>
    </row>
    <row r="106" spans="1:47" s="10" customFormat="1" ht="14.85" customHeight="1">
      <c r="B106" s="133"/>
      <c r="D106" s="134" t="s">
        <v>351</v>
      </c>
      <c r="E106" s="135"/>
      <c r="F106" s="135"/>
      <c r="G106" s="135"/>
      <c r="H106" s="135"/>
      <c r="I106" s="136"/>
      <c r="J106" s="137">
        <f>J150</f>
        <v>0</v>
      </c>
      <c r="L106" s="133"/>
    </row>
    <row r="107" spans="1:47" s="10" customFormat="1" ht="14.85" customHeight="1">
      <c r="B107" s="133"/>
      <c r="D107" s="134" t="s">
        <v>352</v>
      </c>
      <c r="E107" s="135"/>
      <c r="F107" s="135"/>
      <c r="G107" s="135"/>
      <c r="H107" s="135"/>
      <c r="I107" s="136"/>
      <c r="J107" s="137">
        <f>J162</f>
        <v>0</v>
      </c>
      <c r="L107" s="133"/>
    </row>
    <row r="108" spans="1:47" s="10" customFormat="1" ht="19.899999999999999" customHeight="1">
      <c r="B108" s="133"/>
      <c r="D108" s="134" t="s">
        <v>264</v>
      </c>
      <c r="E108" s="135"/>
      <c r="F108" s="135"/>
      <c r="G108" s="135"/>
      <c r="H108" s="135"/>
      <c r="I108" s="136"/>
      <c r="J108" s="137">
        <f>J168</f>
        <v>0</v>
      </c>
      <c r="L108" s="133"/>
    </row>
    <row r="109" spans="1:47" s="10" customFormat="1" ht="14.85" customHeight="1">
      <c r="B109" s="133"/>
      <c r="D109" s="134" t="s">
        <v>353</v>
      </c>
      <c r="E109" s="135"/>
      <c r="F109" s="135"/>
      <c r="G109" s="135"/>
      <c r="H109" s="135"/>
      <c r="I109" s="136"/>
      <c r="J109" s="137">
        <f>J169</f>
        <v>0</v>
      </c>
      <c r="L109" s="133"/>
    </row>
    <row r="110" spans="1:47" s="10" customFormat="1" ht="14.85" customHeight="1">
      <c r="B110" s="133"/>
      <c r="D110" s="134" t="s">
        <v>265</v>
      </c>
      <c r="E110" s="135"/>
      <c r="F110" s="135"/>
      <c r="G110" s="135"/>
      <c r="H110" s="135"/>
      <c r="I110" s="136"/>
      <c r="J110" s="137">
        <f>J174</f>
        <v>0</v>
      </c>
      <c r="L110" s="133"/>
    </row>
    <row r="111" spans="1:47" s="2" customFormat="1" ht="21.75" customHeight="1">
      <c r="A111" s="29"/>
      <c r="B111" s="30"/>
      <c r="C111" s="29"/>
      <c r="D111" s="29"/>
      <c r="E111" s="29"/>
      <c r="F111" s="29"/>
      <c r="G111" s="29"/>
      <c r="H111" s="29"/>
      <c r="I111" s="9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44"/>
      <c r="C112" s="45"/>
      <c r="D112" s="45"/>
      <c r="E112" s="45"/>
      <c r="F112" s="45"/>
      <c r="G112" s="45"/>
      <c r="H112" s="45"/>
      <c r="I112" s="122"/>
      <c r="J112" s="45"/>
      <c r="K112" s="45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6"/>
      <c r="C116" s="47"/>
      <c r="D116" s="47"/>
      <c r="E116" s="47"/>
      <c r="F116" s="47"/>
      <c r="G116" s="47"/>
      <c r="H116" s="47"/>
      <c r="I116" s="123"/>
      <c r="J116" s="47"/>
      <c r="K116" s="47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129</v>
      </c>
      <c r="D117" s="29"/>
      <c r="E117" s="29"/>
      <c r="F117" s="29"/>
      <c r="G117" s="29"/>
      <c r="H117" s="2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9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9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3.25" customHeight="1">
      <c r="A120" s="29"/>
      <c r="B120" s="30"/>
      <c r="C120" s="29"/>
      <c r="D120" s="29"/>
      <c r="E120" s="237" t="str">
        <f>E7</f>
        <v>ZLEPŠENIE ENERGETICKEJ HOSPODÁRNOSTI BUDOVY ZÁKLADNEJ ŠKOLY</v>
      </c>
      <c r="F120" s="238"/>
      <c r="G120" s="238"/>
      <c r="H120" s="238"/>
      <c r="I120" s="9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1" customFormat="1" ht="12" customHeight="1">
      <c r="B121" s="17"/>
      <c r="C121" s="24" t="s">
        <v>114</v>
      </c>
      <c r="I121" s="95"/>
      <c r="L121" s="17"/>
    </row>
    <row r="122" spans="1:31" s="1" customFormat="1" ht="16.5" customHeight="1">
      <c r="B122" s="17"/>
      <c r="E122" s="237" t="s">
        <v>115</v>
      </c>
      <c r="F122" s="221"/>
      <c r="G122" s="221"/>
      <c r="H122" s="221"/>
      <c r="I122" s="95"/>
      <c r="L122" s="17"/>
    </row>
    <row r="123" spans="1:31" s="1" customFormat="1" ht="12" customHeight="1">
      <c r="B123" s="17"/>
      <c r="C123" s="24" t="s">
        <v>116</v>
      </c>
      <c r="I123" s="95"/>
      <c r="L123" s="17"/>
    </row>
    <row r="124" spans="1:31" s="2" customFormat="1" ht="16.5" customHeight="1">
      <c r="A124" s="29"/>
      <c r="B124" s="30"/>
      <c r="C124" s="29"/>
      <c r="D124" s="29"/>
      <c r="E124" s="239" t="s">
        <v>117</v>
      </c>
      <c r="F124" s="240"/>
      <c r="G124" s="240"/>
      <c r="H124" s="240"/>
      <c r="I124" s="9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118</v>
      </c>
      <c r="D125" s="29"/>
      <c r="E125" s="29"/>
      <c r="F125" s="29"/>
      <c r="G125" s="29"/>
      <c r="H125" s="29"/>
      <c r="I125" s="9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>
      <c r="A126" s="29"/>
      <c r="B126" s="30"/>
      <c r="C126" s="29"/>
      <c r="D126" s="29"/>
      <c r="E126" s="193" t="str">
        <f>E13</f>
        <v>C. - Rekonštrukcia a zateplenie strešného plášťa</v>
      </c>
      <c r="F126" s="240"/>
      <c r="G126" s="240"/>
      <c r="H126" s="240"/>
      <c r="I126" s="9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9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18</v>
      </c>
      <c r="D128" s="29"/>
      <c r="E128" s="29"/>
      <c r="F128" s="22" t="str">
        <f>F16</f>
        <v>Balog nad Ipľom 294, 991 11, parc.č.11</v>
      </c>
      <c r="G128" s="29"/>
      <c r="H128" s="29"/>
      <c r="I128" s="100" t="s">
        <v>20</v>
      </c>
      <c r="J128" s="52" t="str">
        <f>IF(J16="","",J16)</f>
        <v/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99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40.15" customHeight="1">
      <c r="A130" s="29"/>
      <c r="B130" s="30"/>
      <c r="C130" s="24" t="s">
        <v>21</v>
      </c>
      <c r="D130" s="29"/>
      <c r="E130" s="29"/>
      <c r="F130" s="22" t="str">
        <f>E19</f>
        <v xml:space="preserve">Obec Balog nad Ipľom, Hlavná 75, 991 11 </v>
      </c>
      <c r="G130" s="29"/>
      <c r="H130" s="29"/>
      <c r="I130" s="100" t="s">
        <v>29</v>
      </c>
      <c r="J130" s="27" t="str">
        <f>E25</f>
        <v>Energetické certifikaty s.r.o., Balog nad Ipľom</v>
      </c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27</v>
      </c>
      <c r="D131" s="29"/>
      <c r="E131" s="29"/>
      <c r="F131" s="22" t="str">
        <f>IF(E22="","",E22)</f>
        <v>Vyplň údaj</v>
      </c>
      <c r="G131" s="29"/>
      <c r="H131" s="29"/>
      <c r="I131" s="100" t="s">
        <v>35</v>
      </c>
      <c r="J131" s="27" t="str">
        <f>E28</f>
        <v xml:space="preserve"> </v>
      </c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>
      <c r="A132" s="29"/>
      <c r="B132" s="30"/>
      <c r="C132" s="29"/>
      <c r="D132" s="29"/>
      <c r="E132" s="29"/>
      <c r="F132" s="29"/>
      <c r="G132" s="29"/>
      <c r="H132" s="29"/>
      <c r="I132" s="99"/>
      <c r="J132" s="29"/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>
      <c r="A133" s="138"/>
      <c r="B133" s="139"/>
      <c r="C133" s="140" t="s">
        <v>130</v>
      </c>
      <c r="D133" s="141" t="s">
        <v>63</v>
      </c>
      <c r="E133" s="141" t="s">
        <v>59</v>
      </c>
      <c r="F133" s="141" t="s">
        <v>60</v>
      </c>
      <c r="G133" s="141" t="s">
        <v>131</v>
      </c>
      <c r="H133" s="141" t="s">
        <v>132</v>
      </c>
      <c r="I133" s="142" t="s">
        <v>133</v>
      </c>
      <c r="J133" s="143" t="s">
        <v>122</v>
      </c>
      <c r="K133" s="144" t="s">
        <v>134</v>
      </c>
      <c r="L133" s="145"/>
      <c r="M133" s="59" t="s">
        <v>1</v>
      </c>
      <c r="N133" s="60" t="s">
        <v>42</v>
      </c>
      <c r="O133" s="60" t="s">
        <v>135</v>
      </c>
      <c r="P133" s="60" t="s">
        <v>136</v>
      </c>
      <c r="Q133" s="60" t="s">
        <v>137</v>
      </c>
      <c r="R133" s="60" t="s">
        <v>138</v>
      </c>
      <c r="S133" s="60" t="s">
        <v>139</v>
      </c>
      <c r="T133" s="61" t="s">
        <v>140</v>
      </c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</row>
    <row r="134" spans="1:65" s="2" customFormat="1" ht="22.9" customHeight="1">
      <c r="A134" s="29"/>
      <c r="B134" s="30"/>
      <c r="C134" s="66" t="s">
        <v>123</v>
      </c>
      <c r="D134" s="29"/>
      <c r="E134" s="29"/>
      <c r="F134" s="29"/>
      <c r="G134" s="29"/>
      <c r="H134" s="29"/>
      <c r="I134" s="99"/>
      <c r="J134" s="146">
        <f>BK134</f>
        <v>0</v>
      </c>
      <c r="K134" s="29"/>
      <c r="L134" s="30"/>
      <c r="M134" s="62"/>
      <c r="N134" s="53"/>
      <c r="O134" s="63"/>
      <c r="P134" s="147">
        <f>P135+P148</f>
        <v>0</v>
      </c>
      <c r="Q134" s="63"/>
      <c r="R134" s="147">
        <f>R135+R148</f>
        <v>7.8870426000000009</v>
      </c>
      <c r="S134" s="63"/>
      <c r="T134" s="148">
        <f>T135+T148</f>
        <v>1.1269119999999999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4" t="s">
        <v>77</v>
      </c>
      <c r="AU134" s="14" t="s">
        <v>124</v>
      </c>
      <c r="BK134" s="149">
        <f>BK135+BK148</f>
        <v>0</v>
      </c>
    </row>
    <row r="135" spans="1:65" s="12" customFormat="1" ht="25.9" customHeight="1">
      <c r="B135" s="150"/>
      <c r="D135" s="151" t="s">
        <v>77</v>
      </c>
      <c r="E135" s="152" t="s">
        <v>141</v>
      </c>
      <c r="F135" s="152" t="s">
        <v>142</v>
      </c>
      <c r="I135" s="153"/>
      <c r="J135" s="154">
        <f>BK135</f>
        <v>0</v>
      </c>
      <c r="L135" s="150"/>
      <c r="M135" s="155"/>
      <c r="N135" s="156"/>
      <c r="O135" s="156"/>
      <c r="P135" s="157">
        <f>P136+P146</f>
        <v>0</v>
      </c>
      <c r="Q135" s="156"/>
      <c r="R135" s="157">
        <f>R136+R146</f>
        <v>0</v>
      </c>
      <c r="S135" s="156"/>
      <c r="T135" s="158">
        <f>T136+T146</f>
        <v>0</v>
      </c>
      <c r="AR135" s="151" t="s">
        <v>85</v>
      </c>
      <c r="AT135" s="159" t="s">
        <v>77</v>
      </c>
      <c r="AU135" s="159" t="s">
        <v>78</v>
      </c>
      <c r="AY135" s="151" t="s">
        <v>143</v>
      </c>
      <c r="BK135" s="160">
        <f>BK136+BK146</f>
        <v>0</v>
      </c>
    </row>
    <row r="136" spans="1:65" s="12" customFormat="1" ht="22.9" customHeight="1">
      <c r="B136" s="150"/>
      <c r="D136" s="151" t="s">
        <v>77</v>
      </c>
      <c r="E136" s="161" t="s">
        <v>178</v>
      </c>
      <c r="F136" s="161" t="s">
        <v>202</v>
      </c>
      <c r="I136" s="153"/>
      <c r="J136" s="162">
        <f>BK136</f>
        <v>0</v>
      </c>
      <c r="L136" s="150"/>
      <c r="M136" s="155"/>
      <c r="N136" s="156"/>
      <c r="O136" s="156"/>
      <c r="P136" s="157">
        <f>SUM(P137:P145)</f>
        <v>0</v>
      </c>
      <c r="Q136" s="156"/>
      <c r="R136" s="157">
        <f>SUM(R137:R145)</f>
        <v>0</v>
      </c>
      <c r="S136" s="156"/>
      <c r="T136" s="158">
        <f>SUM(T137:T145)</f>
        <v>0</v>
      </c>
      <c r="AR136" s="151" t="s">
        <v>85</v>
      </c>
      <c r="AT136" s="159" t="s">
        <v>77</v>
      </c>
      <c r="AU136" s="159" t="s">
        <v>85</v>
      </c>
      <c r="AY136" s="151" t="s">
        <v>143</v>
      </c>
      <c r="BK136" s="160">
        <f>SUM(BK137:BK145)</f>
        <v>0</v>
      </c>
    </row>
    <row r="137" spans="1:65" s="2" customFormat="1" ht="21.75" customHeight="1">
      <c r="A137" s="29"/>
      <c r="B137" s="163"/>
      <c r="C137" s="179" t="s">
        <v>85</v>
      </c>
      <c r="D137" s="179" t="s">
        <v>170</v>
      </c>
      <c r="E137" s="180" t="s">
        <v>220</v>
      </c>
      <c r="F137" s="181" t="s">
        <v>221</v>
      </c>
      <c r="G137" s="182" t="s">
        <v>222</v>
      </c>
      <c r="H137" s="183">
        <v>0.56399999999999995</v>
      </c>
      <c r="I137" s="184"/>
      <c r="J137" s="183">
        <f t="shared" ref="J137:J145" si="0">ROUND(I137*H137,3)</f>
        <v>0</v>
      </c>
      <c r="K137" s="185"/>
      <c r="L137" s="30"/>
      <c r="M137" s="186" t="s">
        <v>1</v>
      </c>
      <c r="N137" s="187" t="s">
        <v>44</v>
      </c>
      <c r="O137" s="55"/>
      <c r="P137" s="174">
        <f t="shared" ref="P137:P145" si="1">O137*H137</f>
        <v>0</v>
      </c>
      <c r="Q137" s="174">
        <v>0</v>
      </c>
      <c r="R137" s="174">
        <f t="shared" ref="R137:R145" si="2">Q137*H137</f>
        <v>0</v>
      </c>
      <c r="S137" s="174">
        <v>0</v>
      </c>
      <c r="T137" s="175">
        <f t="shared" ref="T137:T145" si="3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6" t="s">
        <v>99</v>
      </c>
      <c r="AT137" s="176" t="s">
        <v>170</v>
      </c>
      <c r="AU137" s="176" t="s">
        <v>90</v>
      </c>
      <c r="AY137" s="14" t="s">
        <v>143</v>
      </c>
      <c r="BE137" s="177">
        <f t="shared" ref="BE137:BE145" si="4">IF(N137="základná",J137,0)</f>
        <v>0</v>
      </c>
      <c r="BF137" s="177">
        <f t="shared" ref="BF137:BF145" si="5">IF(N137="znížená",J137,0)</f>
        <v>0</v>
      </c>
      <c r="BG137" s="177">
        <f t="shared" ref="BG137:BG145" si="6">IF(N137="zákl. prenesená",J137,0)</f>
        <v>0</v>
      </c>
      <c r="BH137" s="177">
        <f t="shared" ref="BH137:BH145" si="7">IF(N137="zníž. prenesená",J137,0)</f>
        <v>0</v>
      </c>
      <c r="BI137" s="177">
        <f t="shared" ref="BI137:BI145" si="8">IF(N137="nulová",J137,0)</f>
        <v>0</v>
      </c>
      <c r="BJ137" s="14" t="s">
        <v>90</v>
      </c>
      <c r="BK137" s="178">
        <f t="shared" ref="BK137:BK145" si="9">ROUND(I137*H137,3)</f>
        <v>0</v>
      </c>
      <c r="BL137" s="14" t="s">
        <v>99</v>
      </c>
      <c r="BM137" s="176" t="s">
        <v>354</v>
      </c>
    </row>
    <row r="138" spans="1:65" s="2" customFormat="1" ht="21.75" customHeight="1">
      <c r="A138" s="29"/>
      <c r="B138" s="163"/>
      <c r="C138" s="179" t="s">
        <v>90</v>
      </c>
      <c r="D138" s="179" t="s">
        <v>170</v>
      </c>
      <c r="E138" s="180" t="s">
        <v>224</v>
      </c>
      <c r="F138" s="181" t="s">
        <v>225</v>
      </c>
      <c r="G138" s="182" t="s">
        <v>222</v>
      </c>
      <c r="H138" s="183">
        <v>0.56399999999999995</v>
      </c>
      <c r="I138" s="184"/>
      <c r="J138" s="183">
        <f t="shared" si="0"/>
        <v>0</v>
      </c>
      <c r="K138" s="185"/>
      <c r="L138" s="30"/>
      <c r="M138" s="186" t="s">
        <v>1</v>
      </c>
      <c r="N138" s="187" t="s">
        <v>44</v>
      </c>
      <c r="O138" s="55"/>
      <c r="P138" s="174">
        <f t="shared" si="1"/>
        <v>0</v>
      </c>
      <c r="Q138" s="174">
        <v>0</v>
      </c>
      <c r="R138" s="174">
        <f t="shared" si="2"/>
        <v>0</v>
      </c>
      <c r="S138" s="174">
        <v>0</v>
      </c>
      <c r="T138" s="175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6" t="s">
        <v>99</v>
      </c>
      <c r="AT138" s="176" t="s">
        <v>170</v>
      </c>
      <c r="AU138" s="176" t="s">
        <v>90</v>
      </c>
      <c r="AY138" s="14" t="s">
        <v>143</v>
      </c>
      <c r="BE138" s="177">
        <f t="shared" si="4"/>
        <v>0</v>
      </c>
      <c r="BF138" s="177">
        <f t="shared" si="5"/>
        <v>0</v>
      </c>
      <c r="BG138" s="177">
        <f t="shared" si="6"/>
        <v>0</v>
      </c>
      <c r="BH138" s="177">
        <f t="shared" si="7"/>
        <v>0</v>
      </c>
      <c r="BI138" s="177">
        <f t="shared" si="8"/>
        <v>0</v>
      </c>
      <c r="BJ138" s="14" t="s">
        <v>90</v>
      </c>
      <c r="BK138" s="178">
        <f t="shared" si="9"/>
        <v>0</v>
      </c>
      <c r="BL138" s="14" t="s">
        <v>99</v>
      </c>
      <c r="BM138" s="176" t="s">
        <v>355</v>
      </c>
    </row>
    <row r="139" spans="1:65" s="2" customFormat="1" ht="21.75" customHeight="1">
      <c r="A139" s="29"/>
      <c r="B139" s="163"/>
      <c r="C139" s="179" t="s">
        <v>94</v>
      </c>
      <c r="D139" s="179" t="s">
        <v>170</v>
      </c>
      <c r="E139" s="180" t="s">
        <v>228</v>
      </c>
      <c r="F139" s="181" t="s">
        <v>229</v>
      </c>
      <c r="G139" s="182" t="s">
        <v>222</v>
      </c>
      <c r="H139" s="183">
        <v>1.127</v>
      </c>
      <c r="I139" s="184"/>
      <c r="J139" s="183">
        <f t="shared" si="0"/>
        <v>0</v>
      </c>
      <c r="K139" s="185"/>
      <c r="L139" s="30"/>
      <c r="M139" s="186" t="s">
        <v>1</v>
      </c>
      <c r="N139" s="187" t="s">
        <v>44</v>
      </c>
      <c r="O139" s="55"/>
      <c r="P139" s="174">
        <f t="shared" si="1"/>
        <v>0</v>
      </c>
      <c r="Q139" s="174">
        <v>0</v>
      </c>
      <c r="R139" s="174">
        <f t="shared" si="2"/>
        <v>0</v>
      </c>
      <c r="S139" s="174">
        <v>0</v>
      </c>
      <c r="T139" s="175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6" t="s">
        <v>99</v>
      </c>
      <c r="AT139" s="176" t="s">
        <v>170</v>
      </c>
      <c r="AU139" s="176" t="s">
        <v>90</v>
      </c>
      <c r="AY139" s="14" t="s">
        <v>143</v>
      </c>
      <c r="BE139" s="177">
        <f t="shared" si="4"/>
        <v>0</v>
      </c>
      <c r="BF139" s="177">
        <f t="shared" si="5"/>
        <v>0</v>
      </c>
      <c r="BG139" s="177">
        <f t="shared" si="6"/>
        <v>0</v>
      </c>
      <c r="BH139" s="177">
        <f t="shared" si="7"/>
        <v>0</v>
      </c>
      <c r="BI139" s="177">
        <f t="shared" si="8"/>
        <v>0</v>
      </c>
      <c r="BJ139" s="14" t="s">
        <v>90</v>
      </c>
      <c r="BK139" s="178">
        <f t="shared" si="9"/>
        <v>0</v>
      </c>
      <c r="BL139" s="14" t="s">
        <v>99</v>
      </c>
      <c r="BM139" s="176" t="s">
        <v>356</v>
      </c>
    </row>
    <row r="140" spans="1:65" s="2" customFormat="1" ht="21.75" customHeight="1">
      <c r="A140" s="29"/>
      <c r="B140" s="163"/>
      <c r="C140" s="179" t="s">
        <v>99</v>
      </c>
      <c r="D140" s="179" t="s">
        <v>170</v>
      </c>
      <c r="E140" s="180" t="s">
        <v>232</v>
      </c>
      <c r="F140" s="181" t="s">
        <v>233</v>
      </c>
      <c r="G140" s="182" t="s">
        <v>222</v>
      </c>
      <c r="H140" s="183">
        <v>1.127</v>
      </c>
      <c r="I140" s="184"/>
      <c r="J140" s="183">
        <f t="shared" si="0"/>
        <v>0</v>
      </c>
      <c r="K140" s="185"/>
      <c r="L140" s="30"/>
      <c r="M140" s="186" t="s">
        <v>1</v>
      </c>
      <c r="N140" s="187" t="s">
        <v>44</v>
      </c>
      <c r="O140" s="55"/>
      <c r="P140" s="174">
        <f t="shared" si="1"/>
        <v>0</v>
      </c>
      <c r="Q140" s="174">
        <v>0</v>
      </c>
      <c r="R140" s="174">
        <f t="shared" si="2"/>
        <v>0</v>
      </c>
      <c r="S140" s="174">
        <v>0</v>
      </c>
      <c r="T140" s="175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99</v>
      </c>
      <c r="AT140" s="176" t="s">
        <v>170</v>
      </c>
      <c r="AU140" s="176" t="s">
        <v>90</v>
      </c>
      <c r="AY140" s="14" t="s">
        <v>143</v>
      </c>
      <c r="BE140" s="177">
        <f t="shared" si="4"/>
        <v>0</v>
      </c>
      <c r="BF140" s="177">
        <f t="shared" si="5"/>
        <v>0</v>
      </c>
      <c r="BG140" s="177">
        <f t="shared" si="6"/>
        <v>0</v>
      </c>
      <c r="BH140" s="177">
        <f t="shared" si="7"/>
        <v>0</v>
      </c>
      <c r="BI140" s="177">
        <f t="shared" si="8"/>
        <v>0</v>
      </c>
      <c r="BJ140" s="14" t="s">
        <v>90</v>
      </c>
      <c r="BK140" s="178">
        <f t="shared" si="9"/>
        <v>0</v>
      </c>
      <c r="BL140" s="14" t="s">
        <v>99</v>
      </c>
      <c r="BM140" s="176" t="s">
        <v>357</v>
      </c>
    </row>
    <row r="141" spans="1:65" s="2" customFormat="1" ht="21.75" customHeight="1">
      <c r="A141" s="29"/>
      <c r="B141" s="163"/>
      <c r="C141" s="179" t="s">
        <v>162</v>
      </c>
      <c r="D141" s="179" t="s">
        <v>170</v>
      </c>
      <c r="E141" s="180" t="s">
        <v>236</v>
      </c>
      <c r="F141" s="181" t="s">
        <v>237</v>
      </c>
      <c r="G141" s="182" t="s">
        <v>222</v>
      </c>
      <c r="H141" s="183">
        <v>1.127</v>
      </c>
      <c r="I141" s="184"/>
      <c r="J141" s="183">
        <f t="shared" si="0"/>
        <v>0</v>
      </c>
      <c r="K141" s="185"/>
      <c r="L141" s="30"/>
      <c r="M141" s="186" t="s">
        <v>1</v>
      </c>
      <c r="N141" s="187" t="s">
        <v>44</v>
      </c>
      <c r="O141" s="55"/>
      <c r="P141" s="174">
        <f t="shared" si="1"/>
        <v>0</v>
      </c>
      <c r="Q141" s="174">
        <v>0</v>
      </c>
      <c r="R141" s="174">
        <f t="shared" si="2"/>
        <v>0</v>
      </c>
      <c r="S141" s="174">
        <v>0</v>
      </c>
      <c r="T141" s="17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99</v>
      </c>
      <c r="AT141" s="176" t="s">
        <v>170</v>
      </c>
      <c r="AU141" s="176" t="s">
        <v>90</v>
      </c>
      <c r="AY141" s="14" t="s">
        <v>143</v>
      </c>
      <c r="BE141" s="177">
        <f t="shared" si="4"/>
        <v>0</v>
      </c>
      <c r="BF141" s="177">
        <f t="shared" si="5"/>
        <v>0</v>
      </c>
      <c r="BG141" s="177">
        <f t="shared" si="6"/>
        <v>0</v>
      </c>
      <c r="BH141" s="177">
        <f t="shared" si="7"/>
        <v>0</v>
      </c>
      <c r="BI141" s="177">
        <f t="shared" si="8"/>
        <v>0</v>
      </c>
      <c r="BJ141" s="14" t="s">
        <v>90</v>
      </c>
      <c r="BK141" s="178">
        <f t="shared" si="9"/>
        <v>0</v>
      </c>
      <c r="BL141" s="14" t="s">
        <v>99</v>
      </c>
      <c r="BM141" s="176" t="s">
        <v>358</v>
      </c>
    </row>
    <row r="142" spans="1:65" s="2" customFormat="1" ht="16.5" customHeight="1">
      <c r="A142" s="29"/>
      <c r="B142" s="163"/>
      <c r="C142" s="179" t="s">
        <v>144</v>
      </c>
      <c r="D142" s="179" t="s">
        <v>170</v>
      </c>
      <c r="E142" s="180" t="s">
        <v>240</v>
      </c>
      <c r="F142" s="181" t="s">
        <v>241</v>
      </c>
      <c r="G142" s="182" t="s">
        <v>222</v>
      </c>
      <c r="H142" s="183">
        <v>1.127</v>
      </c>
      <c r="I142" s="184"/>
      <c r="J142" s="183">
        <f t="shared" si="0"/>
        <v>0</v>
      </c>
      <c r="K142" s="185"/>
      <c r="L142" s="30"/>
      <c r="M142" s="186" t="s">
        <v>1</v>
      </c>
      <c r="N142" s="187" t="s">
        <v>44</v>
      </c>
      <c r="O142" s="55"/>
      <c r="P142" s="174">
        <f t="shared" si="1"/>
        <v>0</v>
      </c>
      <c r="Q142" s="174">
        <v>0</v>
      </c>
      <c r="R142" s="174">
        <f t="shared" si="2"/>
        <v>0</v>
      </c>
      <c r="S142" s="174">
        <v>0</v>
      </c>
      <c r="T142" s="17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99</v>
      </c>
      <c r="AT142" s="176" t="s">
        <v>170</v>
      </c>
      <c r="AU142" s="176" t="s">
        <v>90</v>
      </c>
      <c r="AY142" s="14" t="s">
        <v>143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4" t="s">
        <v>90</v>
      </c>
      <c r="BK142" s="178">
        <f t="shared" si="9"/>
        <v>0</v>
      </c>
      <c r="BL142" s="14" t="s">
        <v>99</v>
      </c>
      <c r="BM142" s="176" t="s">
        <v>359</v>
      </c>
    </row>
    <row r="143" spans="1:65" s="2" customFormat="1" ht="21.75" customHeight="1">
      <c r="A143" s="29"/>
      <c r="B143" s="163"/>
      <c r="C143" s="179" t="s">
        <v>169</v>
      </c>
      <c r="D143" s="179" t="s">
        <v>170</v>
      </c>
      <c r="E143" s="180" t="s">
        <v>244</v>
      </c>
      <c r="F143" s="181" t="s">
        <v>245</v>
      </c>
      <c r="G143" s="182" t="s">
        <v>222</v>
      </c>
      <c r="H143" s="183">
        <v>1.127</v>
      </c>
      <c r="I143" s="184"/>
      <c r="J143" s="183">
        <f t="shared" si="0"/>
        <v>0</v>
      </c>
      <c r="K143" s="185"/>
      <c r="L143" s="30"/>
      <c r="M143" s="186" t="s">
        <v>1</v>
      </c>
      <c r="N143" s="187" t="s">
        <v>44</v>
      </c>
      <c r="O143" s="55"/>
      <c r="P143" s="174">
        <f t="shared" si="1"/>
        <v>0</v>
      </c>
      <c r="Q143" s="174">
        <v>0</v>
      </c>
      <c r="R143" s="174">
        <f t="shared" si="2"/>
        <v>0</v>
      </c>
      <c r="S143" s="174">
        <v>0</v>
      </c>
      <c r="T143" s="17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99</v>
      </c>
      <c r="AT143" s="176" t="s">
        <v>170</v>
      </c>
      <c r="AU143" s="176" t="s">
        <v>90</v>
      </c>
      <c r="AY143" s="14" t="s">
        <v>143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4" t="s">
        <v>90</v>
      </c>
      <c r="BK143" s="178">
        <f t="shared" si="9"/>
        <v>0</v>
      </c>
      <c r="BL143" s="14" t="s">
        <v>99</v>
      </c>
      <c r="BM143" s="176" t="s">
        <v>360</v>
      </c>
    </row>
    <row r="144" spans="1:65" s="2" customFormat="1" ht="21.75" customHeight="1">
      <c r="A144" s="29"/>
      <c r="B144" s="163"/>
      <c r="C144" s="179" t="s">
        <v>150</v>
      </c>
      <c r="D144" s="179" t="s">
        <v>170</v>
      </c>
      <c r="E144" s="180" t="s">
        <v>248</v>
      </c>
      <c r="F144" s="181" t="s">
        <v>249</v>
      </c>
      <c r="G144" s="182" t="s">
        <v>222</v>
      </c>
      <c r="H144" s="183">
        <v>1.127</v>
      </c>
      <c r="I144" s="184"/>
      <c r="J144" s="183">
        <f t="shared" si="0"/>
        <v>0</v>
      </c>
      <c r="K144" s="185"/>
      <c r="L144" s="30"/>
      <c r="M144" s="186" t="s">
        <v>1</v>
      </c>
      <c r="N144" s="187" t="s">
        <v>44</v>
      </c>
      <c r="O144" s="55"/>
      <c r="P144" s="174">
        <f t="shared" si="1"/>
        <v>0</v>
      </c>
      <c r="Q144" s="174">
        <v>0</v>
      </c>
      <c r="R144" s="174">
        <f t="shared" si="2"/>
        <v>0</v>
      </c>
      <c r="S144" s="174">
        <v>0</v>
      </c>
      <c r="T144" s="17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99</v>
      </c>
      <c r="AT144" s="176" t="s">
        <v>170</v>
      </c>
      <c r="AU144" s="176" t="s">
        <v>90</v>
      </c>
      <c r="AY144" s="14" t="s">
        <v>143</v>
      </c>
      <c r="BE144" s="177">
        <f t="shared" si="4"/>
        <v>0</v>
      </c>
      <c r="BF144" s="177">
        <f t="shared" si="5"/>
        <v>0</v>
      </c>
      <c r="BG144" s="177">
        <f t="shared" si="6"/>
        <v>0</v>
      </c>
      <c r="BH144" s="177">
        <f t="shared" si="7"/>
        <v>0</v>
      </c>
      <c r="BI144" s="177">
        <f t="shared" si="8"/>
        <v>0</v>
      </c>
      <c r="BJ144" s="14" t="s">
        <v>90</v>
      </c>
      <c r="BK144" s="178">
        <f t="shared" si="9"/>
        <v>0</v>
      </c>
      <c r="BL144" s="14" t="s">
        <v>99</v>
      </c>
      <c r="BM144" s="176" t="s">
        <v>361</v>
      </c>
    </row>
    <row r="145" spans="1:65" s="2" customFormat="1" ht="16.5" customHeight="1">
      <c r="A145" s="29"/>
      <c r="B145" s="163"/>
      <c r="C145" s="179" t="s">
        <v>178</v>
      </c>
      <c r="D145" s="179" t="s">
        <v>170</v>
      </c>
      <c r="E145" s="180" t="s">
        <v>252</v>
      </c>
      <c r="F145" s="181" t="s">
        <v>253</v>
      </c>
      <c r="G145" s="182" t="s">
        <v>157</v>
      </c>
      <c r="H145" s="183">
        <v>1</v>
      </c>
      <c r="I145" s="184"/>
      <c r="J145" s="183">
        <f t="shared" si="0"/>
        <v>0</v>
      </c>
      <c r="K145" s="185"/>
      <c r="L145" s="30"/>
      <c r="M145" s="186" t="s">
        <v>1</v>
      </c>
      <c r="N145" s="187" t="s">
        <v>44</v>
      </c>
      <c r="O145" s="55"/>
      <c r="P145" s="174">
        <f t="shared" si="1"/>
        <v>0</v>
      </c>
      <c r="Q145" s="174">
        <v>0</v>
      </c>
      <c r="R145" s="174">
        <f t="shared" si="2"/>
        <v>0</v>
      </c>
      <c r="S145" s="174">
        <v>0</v>
      </c>
      <c r="T145" s="175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6" t="s">
        <v>99</v>
      </c>
      <c r="AT145" s="176" t="s">
        <v>170</v>
      </c>
      <c r="AU145" s="176" t="s">
        <v>90</v>
      </c>
      <c r="AY145" s="14" t="s">
        <v>143</v>
      </c>
      <c r="BE145" s="177">
        <f t="shared" si="4"/>
        <v>0</v>
      </c>
      <c r="BF145" s="177">
        <f t="shared" si="5"/>
        <v>0</v>
      </c>
      <c r="BG145" s="177">
        <f t="shared" si="6"/>
        <v>0</v>
      </c>
      <c r="BH145" s="177">
        <f t="shared" si="7"/>
        <v>0</v>
      </c>
      <c r="BI145" s="177">
        <f t="shared" si="8"/>
        <v>0</v>
      </c>
      <c r="BJ145" s="14" t="s">
        <v>90</v>
      </c>
      <c r="BK145" s="178">
        <f t="shared" si="9"/>
        <v>0</v>
      </c>
      <c r="BL145" s="14" t="s">
        <v>99</v>
      </c>
      <c r="BM145" s="176" t="s">
        <v>362</v>
      </c>
    </row>
    <row r="146" spans="1:65" s="12" customFormat="1" ht="22.9" customHeight="1">
      <c r="B146" s="150"/>
      <c r="D146" s="151" t="s">
        <v>77</v>
      </c>
      <c r="E146" s="161" t="s">
        <v>255</v>
      </c>
      <c r="F146" s="161" t="s">
        <v>256</v>
      </c>
      <c r="I146" s="153"/>
      <c r="J146" s="162">
        <f>BK146</f>
        <v>0</v>
      </c>
      <c r="L146" s="150"/>
      <c r="M146" s="155"/>
      <c r="N146" s="156"/>
      <c r="O146" s="156"/>
      <c r="P146" s="157">
        <f>P147</f>
        <v>0</v>
      </c>
      <c r="Q146" s="156"/>
      <c r="R146" s="157">
        <f>R147</f>
        <v>0</v>
      </c>
      <c r="S146" s="156"/>
      <c r="T146" s="158">
        <f>T147</f>
        <v>0</v>
      </c>
      <c r="AR146" s="151" t="s">
        <v>85</v>
      </c>
      <c r="AT146" s="159" t="s">
        <v>77</v>
      </c>
      <c r="AU146" s="159" t="s">
        <v>85</v>
      </c>
      <c r="AY146" s="151" t="s">
        <v>143</v>
      </c>
      <c r="BK146" s="160">
        <f>BK147</f>
        <v>0</v>
      </c>
    </row>
    <row r="147" spans="1:65" s="2" customFormat="1" ht="21.75" customHeight="1">
      <c r="A147" s="29"/>
      <c r="B147" s="163"/>
      <c r="C147" s="179" t="s">
        <v>182</v>
      </c>
      <c r="D147" s="179" t="s">
        <v>170</v>
      </c>
      <c r="E147" s="180" t="s">
        <v>363</v>
      </c>
      <c r="F147" s="181" t="s">
        <v>364</v>
      </c>
      <c r="G147" s="182" t="s">
        <v>222</v>
      </c>
      <c r="H147" s="183">
        <v>0.96599999999999997</v>
      </c>
      <c r="I147" s="184"/>
      <c r="J147" s="183">
        <f>ROUND(I147*H147,3)</f>
        <v>0</v>
      </c>
      <c r="K147" s="185"/>
      <c r="L147" s="30"/>
      <c r="M147" s="186" t="s">
        <v>1</v>
      </c>
      <c r="N147" s="187" t="s">
        <v>44</v>
      </c>
      <c r="O147" s="55"/>
      <c r="P147" s="174">
        <f>O147*H147</f>
        <v>0</v>
      </c>
      <c r="Q147" s="174">
        <v>0</v>
      </c>
      <c r="R147" s="174">
        <f>Q147*H147</f>
        <v>0</v>
      </c>
      <c r="S147" s="174">
        <v>0</v>
      </c>
      <c r="T147" s="175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99</v>
      </c>
      <c r="AT147" s="176" t="s">
        <v>170</v>
      </c>
      <c r="AU147" s="176" t="s">
        <v>90</v>
      </c>
      <c r="AY147" s="14" t="s">
        <v>143</v>
      </c>
      <c r="BE147" s="177">
        <f>IF(N147="základná",J147,0)</f>
        <v>0</v>
      </c>
      <c r="BF147" s="177">
        <f>IF(N147="znížená",J147,0)</f>
        <v>0</v>
      </c>
      <c r="BG147" s="177">
        <f>IF(N147="zákl. prenesená",J147,0)</f>
        <v>0</v>
      </c>
      <c r="BH147" s="177">
        <f>IF(N147="zníž. prenesená",J147,0)</f>
        <v>0</v>
      </c>
      <c r="BI147" s="177">
        <f>IF(N147="nulová",J147,0)</f>
        <v>0</v>
      </c>
      <c r="BJ147" s="14" t="s">
        <v>90</v>
      </c>
      <c r="BK147" s="178">
        <f>ROUND(I147*H147,3)</f>
        <v>0</v>
      </c>
      <c r="BL147" s="14" t="s">
        <v>99</v>
      </c>
      <c r="BM147" s="176" t="s">
        <v>365</v>
      </c>
    </row>
    <row r="148" spans="1:65" s="12" customFormat="1" ht="25.9" customHeight="1">
      <c r="B148" s="150"/>
      <c r="D148" s="151" t="s">
        <v>77</v>
      </c>
      <c r="E148" s="152" t="s">
        <v>287</v>
      </c>
      <c r="F148" s="152" t="s">
        <v>288</v>
      </c>
      <c r="I148" s="153"/>
      <c r="J148" s="154">
        <f>BK148</f>
        <v>0</v>
      </c>
      <c r="L148" s="150"/>
      <c r="M148" s="155"/>
      <c r="N148" s="156"/>
      <c r="O148" s="156"/>
      <c r="P148" s="157">
        <f>P149+P168</f>
        <v>0</v>
      </c>
      <c r="Q148" s="156"/>
      <c r="R148" s="157">
        <f>R149+R168</f>
        <v>7.8870426000000009</v>
      </c>
      <c r="S148" s="156"/>
      <c r="T148" s="158">
        <f>T149+T168</f>
        <v>1.1269119999999999</v>
      </c>
      <c r="AR148" s="151" t="s">
        <v>90</v>
      </c>
      <c r="AT148" s="159" t="s">
        <v>77</v>
      </c>
      <c r="AU148" s="159" t="s">
        <v>78</v>
      </c>
      <c r="AY148" s="151" t="s">
        <v>143</v>
      </c>
      <c r="BK148" s="160">
        <f>BK149+BK168</f>
        <v>0</v>
      </c>
    </row>
    <row r="149" spans="1:65" s="12" customFormat="1" ht="22.9" customHeight="1">
      <c r="B149" s="150"/>
      <c r="D149" s="151" t="s">
        <v>77</v>
      </c>
      <c r="E149" s="161" t="s">
        <v>366</v>
      </c>
      <c r="F149" s="161" t="s">
        <v>367</v>
      </c>
      <c r="I149" s="153"/>
      <c r="J149" s="162">
        <f>BK149</f>
        <v>0</v>
      </c>
      <c r="L149" s="150"/>
      <c r="M149" s="155"/>
      <c r="N149" s="156"/>
      <c r="O149" s="156"/>
      <c r="P149" s="157">
        <f>P150+P162</f>
        <v>0</v>
      </c>
      <c r="Q149" s="156"/>
      <c r="R149" s="157">
        <f>R150+R162</f>
        <v>6.4680046000000004</v>
      </c>
      <c r="S149" s="156"/>
      <c r="T149" s="158">
        <f>T150+T162</f>
        <v>0</v>
      </c>
      <c r="AR149" s="151" t="s">
        <v>90</v>
      </c>
      <c r="AT149" s="159" t="s">
        <v>77</v>
      </c>
      <c r="AU149" s="159" t="s">
        <v>85</v>
      </c>
      <c r="AY149" s="151" t="s">
        <v>143</v>
      </c>
      <c r="BK149" s="160">
        <f>BK150+BK162</f>
        <v>0</v>
      </c>
    </row>
    <row r="150" spans="1:65" s="12" customFormat="1" ht="20.85" customHeight="1">
      <c r="B150" s="150"/>
      <c r="D150" s="151" t="s">
        <v>77</v>
      </c>
      <c r="E150" s="161" t="s">
        <v>368</v>
      </c>
      <c r="F150" s="161" t="s">
        <v>369</v>
      </c>
      <c r="I150" s="153"/>
      <c r="J150" s="162">
        <f>BK150</f>
        <v>0</v>
      </c>
      <c r="L150" s="150"/>
      <c r="M150" s="155"/>
      <c r="N150" s="156"/>
      <c r="O150" s="156"/>
      <c r="P150" s="157">
        <f>SUM(P151:P161)</f>
        <v>0</v>
      </c>
      <c r="Q150" s="156"/>
      <c r="R150" s="157">
        <f>SUM(R151:R161)</f>
        <v>0.58384040000000004</v>
      </c>
      <c r="S150" s="156"/>
      <c r="T150" s="158">
        <f>SUM(T151:T161)</f>
        <v>0</v>
      </c>
      <c r="AR150" s="151" t="s">
        <v>90</v>
      </c>
      <c r="AT150" s="159" t="s">
        <v>77</v>
      </c>
      <c r="AU150" s="159" t="s">
        <v>90</v>
      </c>
      <c r="AY150" s="151" t="s">
        <v>143</v>
      </c>
      <c r="BK150" s="160">
        <f>SUM(BK151:BK161)</f>
        <v>0</v>
      </c>
    </row>
    <row r="151" spans="1:65" s="2" customFormat="1" ht="33" customHeight="1">
      <c r="A151" s="29"/>
      <c r="B151" s="163"/>
      <c r="C151" s="179" t="s">
        <v>186</v>
      </c>
      <c r="D151" s="179" t="s">
        <v>170</v>
      </c>
      <c r="E151" s="180" t="s">
        <v>370</v>
      </c>
      <c r="F151" s="181" t="s">
        <v>371</v>
      </c>
      <c r="G151" s="182" t="s">
        <v>173</v>
      </c>
      <c r="H151" s="183">
        <v>682.83299999999997</v>
      </c>
      <c r="I151" s="184"/>
      <c r="J151" s="183">
        <f t="shared" ref="J151:J161" si="10">ROUND(I151*H151,3)</f>
        <v>0</v>
      </c>
      <c r="K151" s="185"/>
      <c r="L151" s="30"/>
      <c r="M151" s="186" t="s">
        <v>1</v>
      </c>
      <c r="N151" s="187" t="s">
        <v>44</v>
      </c>
      <c r="O151" s="55"/>
      <c r="P151" s="174">
        <f t="shared" ref="P151:P161" si="11">O151*H151</f>
        <v>0</v>
      </c>
      <c r="Q151" s="174">
        <v>0</v>
      </c>
      <c r="R151" s="174">
        <f t="shared" ref="R151:R161" si="12">Q151*H151</f>
        <v>0</v>
      </c>
      <c r="S151" s="174">
        <v>0</v>
      </c>
      <c r="T151" s="175">
        <f t="shared" ref="T151:T161" si="13"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6" t="s">
        <v>207</v>
      </c>
      <c r="AT151" s="176" t="s">
        <v>170</v>
      </c>
      <c r="AU151" s="176" t="s">
        <v>94</v>
      </c>
      <c r="AY151" s="14" t="s">
        <v>143</v>
      </c>
      <c r="BE151" s="177">
        <f t="shared" ref="BE151:BE161" si="14">IF(N151="základná",J151,0)</f>
        <v>0</v>
      </c>
      <c r="BF151" s="177">
        <f t="shared" ref="BF151:BF161" si="15">IF(N151="znížená",J151,0)</f>
        <v>0</v>
      </c>
      <c r="BG151" s="177">
        <f t="shared" ref="BG151:BG161" si="16">IF(N151="zákl. prenesená",J151,0)</f>
        <v>0</v>
      </c>
      <c r="BH151" s="177">
        <f t="shared" ref="BH151:BH161" si="17">IF(N151="zníž. prenesená",J151,0)</f>
        <v>0</v>
      </c>
      <c r="BI151" s="177">
        <f t="shared" ref="BI151:BI161" si="18">IF(N151="nulová",J151,0)</f>
        <v>0</v>
      </c>
      <c r="BJ151" s="14" t="s">
        <v>90</v>
      </c>
      <c r="BK151" s="178">
        <f t="shared" ref="BK151:BK161" si="19">ROUND(I151*H151,3)</f>
        <v>0</v>
      </c>
      <c r="BL151" s="14" t="s">
        <v>207</v>
      </c>
      <c r="BM151" s="176" t="s">
        <v>372</v>
      </c>
    </row>
    <row r="152" spans="1:65" s="2" customFormat="1" ht="44.25" customHeight="1">
      <c r="A152" s="29"/>
      <c r="B152" s="163"/>
      <c r="C152" s="164" t="s">
        <v>190</v>
      </c>
      <c r="D152" s="164" t="s">
        <v>146</v>
      </c>
      <c r="E152" s="165" t="s">
        <v>373</v>
      </c>
      <c r="F152" s="166" t="s">
        <v>374</v>
      </c>
      <c r="G152" s="167" t="s">
        <v>173</v>
      </c>
      <c r="H152" s="168">
        <v>751.11599999999999</v>
      </c>
      <c r="I152" s="169"/>
      <c r="J152" s="168">
        <f t="shared" si="10"/>
        <v>0</v>
      </c>
      <c r="K152" s="170"/>
      <c r="L152" s="171"/>
      <c r="M152" s="172" t="s">
        <v>1</v>
      </c>
      <c r="N152" s="173" t="s">
        <v>44</v>
      </c>
      <c r="O152" s="55"/>
      <c r="P152" s="174">
        <f t="shared" si="11"/>
        <v>0</v>
      </c>
      <c r="Q152" s="174">
        <v>2.0000000000000001E-4</v>
      </c>
      <c r="R152" s="174">
        <f t="shared" si="12"/>
        <v>0.1502232</v>
      </c>
      <c r="S152" s="174">
        <v>0</v>
      </c>
      <c r="T152" s="175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6" t="s">
        <v>333</v>
      </c>
      <c r="AT152" s="176" t="s">
        <v>146</v>
      </c>
      <c r="AU152" s="176" t="s">
        <v>94</v>
      </c>
      <c r="AY152" s="14" t="s">
        <v>143</v>
      </c>
      <c r="BE152" s="177">
        <f t="shared" si="14"/>
        <v>0</v>
      </c>
      <c r="BF152" s="177">
        <f t="shared" si="15"/>
        <v>0</v>
      </c>
      <c r="BG152" s="177">
        <f t="shared" si="16"/>
        <v>0</v>
      </c>
      <c r="BH152" s="177">
        <f t="shared" si="17"/>
        <v>0</v>
      </c>
      <c r="BI152" s="177">
        <f t="shared" si="18"/>
        <v>0</v>
      </c>
      <c r="BJ152" s="14" t="s">
        <v>90</v>
      </c>
      <c r="BK152" s="178">
        <f t="shared" si="19"/>
        <v>0</v>
      </c>
      <c r="BL152" s="14" t="s">
        <v>207</v>
      </c>
      <c r="BM152" s="176" t="s">
        <v>375</v>
      </c>
    </row>
    <row r="153" spans="1:65" s="2" customFormat="1" ht="21.75" customHeight="1">
      <c r="A153" s="29"/>
      <c r="B153" s="163"/>
      <c r="C153" s="179" t="s">
        <v>194</v>
      </c>
      <c r="D153" s="179" t="s">
        <v>170</v>
      </c>
      <c r="E153" s="180" t="s">
        <v>376</v>
      </c>
      <c r="F153" s="181" t="s">
        <v>377</v>
      </c>
      <c r="G153" s="182" t="s">
        <v>173</v>
      </c>
      <c r="H153" s="183">
        <v>611.15300000000002</v>
      </c>
      <c r="I153" s="184"/>
      <c r="J153" s="183">
        <f t="shared" si="10"/>
        <v>0</v>
      </c>
      <c r="K153" s="185"/>
      <c r="L153" s="30"/>
      <c r="M153" s="186" t="s">
        <v>1</v>
      </c>
      <c r="N153" s="187" t="s">
        <v>44</v>
      </c>
      <c r="O153" s="55"/>
      <c r="P153" s="174">
        <f t="shared" si="11"/>
        <v>0</v>
      </c>
      <c r="Q153" s="174">
        <v>0</v>
      </c>
      <c r="R153" s="174">
        <f t="shared" si="12"/>
        <v>0</v>
      </c>
      <c r="S153" s="174">
        <v>0</v>
      </c>
      <c r="T153" s="175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6" t="s">
        <v>207</v>
      </c>
      <c r="AT153" s="176" t="s">
        <v>170</v>
      </c>
      <c r="AU153" s="176" t="s">
        <v>94</v>
      </c>
      <c r="AY153" s="14" t="s">
        <v>143</v>
      </c>
      <c r="BE153" s="177">
        <f t="shared" si="14"/>
        <v>0</v>
      </c>
      <c r="BF153" s="177">
        <f t="shared" si="15"/>
        <v>0</v>
      </c>
      <c r="BG153" s="177">
        <f t="shared" si="16"/>
        <v>0</v>
      </c>
      <c r="BH153" s="177">
        <f t="shared" si="17"/>
        <v>0</v>
      </c>
      <c r="BI153" s="177">
        <f t="shared" si="18"/>
        <v>0</v>
      </c>
      <c r="BJ153" s="14" t="s">
        <v>90</v>
      </c>
      <c r="BK153" s="178">
        <f t="shared" si="19"/>
        <v>0</v>
      </c>
      <c r="BL153" s="14" t="s">
        <v>207</v>
      </c>
      <c r="BM153" s="176" t="s">
        <v>378</v>
      </c>
    </row>
    <row r="154" spans="1:65" s="2" customFormat="1" ht="16.5" customHeight="1">
      <c r="A154" s="29"/>
      <c r="B154" s="163"/>
      <c r="C154" s="164" t="s">
        <v>198</v>
      </c>
      <c r="D154" s="164" t="s">
        <v>146</v>
      </c>
      <c r="E154" s="165" t="s">
        <v>379</v>
      </c>
      <c r="F154" s="166" t="s">
        <v>380</v>
      </c>
      <c r="G154" s="167" t="s">
        <v>173</v>
      </c>
      <c r="H154" s="168">
        <v>672.26800000000003</v>
      </c>
      <c r="I154" s="169"/>
      <c r="J154" s="168">
        <f t="shared" si="10"/>
        <v>0</v>
      </c>
      <c r="K154" s="170"/>
      <c r="L154" s="171"/>
      <c r="M154" s="172" t="s">
        <v>1</v>
      </c>
      <c r="N154" s="173" t="s">
        <v>44</v>
      </c>
      <c r="O154" s="55"/>
      <c r="P154" s="174">
        <f t="shared" si="11"/>
        <v>0</v>
      </c>
      <c r="Q154" s="174">
        <v>4.0000000000000002E-4</v>
      </c>
      <c r="R154" s="174">
        <f t="shared" si="12"/>
        <v>0.26890720000000001</v>
      </c>
      <c r="S154" s="174">
        <v>0</v>
      </c>
      <c r="T154" s="175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6" t="s">
        <v>333</v>
      </c>
      <c r="AT154" s="176" t="s">
        <v>146</v>
      </c>
      <c r="AU154" s="176" t="s">
        <v>94</v>
      </c>
      <c r="AY154" s="14" t="s">
        <v>143</v>
      </c>
      <c r="BE154" s="177">
        <f t="shared" si="14"/>
        <v>0</v>
      </c>
      <c r="BF154" s="177">
        <f t="shared" si="15"/>
        <v>0</v>
      </c>
      <c r="BG154" s="177">
        <f t="shared" si="16"/>
        <v>0</v>
      </c>
      <c r="BH154" s="177">
        <f t="shared" si="17"/>
        <v>0</v>
      </c>
      <c r="BI154" s="177">
        <f t="shared" si="18"/>
        <v>0</v>
      </c>
      <c r="BJ154" s="14" t="s">
        <v>90</v>
      </c>
      <c r="BK154" s="178">
        <f t="shared" si="19"/>
        <v>0</v>
      </c>
      <c r="BL154" s="14" t="s">
        <v>207</v>
      </c>
      <c r="BM154" s="176" t="s">
        <v>381</v>
      </c>
    </row>
    <row r="155" spans="1:65" s="2" customFormat="1" ht="16.5" customHeight="1">
      <c r="A155" s="29"/>
      <c r="B155" s="163"/>
      <c r="C155" s="179" t="s">
        <v>203</v>
      </c>
      <c r="D155" s="179" t="s">
        <v>170</v>
      </c>
      <c r="E155" s="180" t="s">
        <v>382</v>
      </c>
      <c r="F155" s="181" t="s">
        <v>383</v>
      </c>
      <c r="G155" s="182" t="s">
        <v>157</v>
      </c>
      <c r="H155" s="183">
        <v>34</v>
      </c>
      <c r="I155" s="184"/>
      <c r="J155" s="183">
        <f t="shared" si="10"/>
        <v>0</v>
      </c>
      <c r="K155" s="185"/>
      <c r="L155" s="30"/>
      <c r="M155" s="186" t="s">
        <v>1</v>
      </c>
      <c r="N155" s="187" t="s">
        <v>44</v>
      </c>
      <c r="O155" s="55"/>
      <c r="P155" s="174">
        <f t="shared" si="11"/>
        <v>0</v>
      </c>
      <c r="Q155" s="174">
        <v>0</v>
      </c>
      <c r="R155" s="174">
        <f t="shared" si="12"/>
        <v>0</v>
      </c>
      <c r="S155" s="174">
        <v>0</v>
      </c>
      <c r="T155" s="175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6" t="s">
        <v>207</v>
      </c>
      <c r="AT155" s="176" t="s">
        <v>170</v>
      </c>
      <c r="AU155" s="176" t="s">
        <v>94</v>
      </c>
      <c r="AY155" s="14" t="s">
        <v>143</v>
      </c>
      <c r="BE155" s="177">
        <f t="shared" si="14"/>
        <v>0</v>
      </c>
      <c r="BF155" s="177">
        <f t="shared" si="15"/>
        <v>0</v>
      </c>
      <c r="BG155" s="177">
        <f t="shared" si="16"/>
        <v>0</v>
      </c>
      <c r="BH155" s="177">
        <f t="shared" si="17"/>
        <v>0</v>
      </c>
      <c r="BI155" s="177">
        <f t="shared" si="18"/>
        <v>0</v>
      </c>
      <c r="BJ155" s="14" t="s">
        <v>90</v>
      </c>
      <c r="BK155" s="178">
        <f t="shared" si="19"/>
        <v>0</v>
      </c>
      <c r="BL155" s="14" t="s">
        <v>207</v>
      </c>
      <c r="BM155" s="176" t="s">
        <v>384</v>
      </c>
    </row>
    <row r="156" spans="1:65" s="2" customFormat="1" ht="16.5" customHeight="1">
      <c r="A156" s="29"/>
      <c r="B156" s="163"/>
      <c r="C156" s="179" t="s">
        <v>207</v>
      </c>
      <c r="D156" s="179" t="s">
        <v>170</v>
      </c>
      <c r="E156" s="180" t="s">
        <v>385</v>
      </c>
      <c r="F156" s="181" t="s">
        <v>386</v>
      </c>
      <c r="G156" s="182" t="s">
        <v>157</v>
      </c>
      <c r="H156" s="183">
        <v>34</v>
      </c>
      <c r="I156" s="184"/>
      <c r="J156" s="183">
        <f t="shared" si="10"/>
        <v>0</v>
      </c>
      <c r="K156" s="185"/>
      <c r="L156" s="30"/>
      <c r="M156" s="186" t="s">
        <v>1</v>
      </c>
      <c r="N156" s="187" t="s">
        <v>44</v>
      </c>
      <c r="O156" s="55"/>
      <c r="P156" s="174">
        <f t="shared" si="11"/>
        <v>0</v>
      </c>
      <c r="Q156" s="174">
        <v>0</v>
      </c>
      <c r="R156" s="174">
        <f t="shared" si="12"/>
        <v>0</v>
      </c>
      <c r="S156" s="174">
        <v>0</v>
      </c>
      <c r="T156" s="175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6" t="s">
        <v>207</v>
      </c>
      <c r="AT156" s="176" t="s">
        <v>170</v>
      </c>
      <c r="AU156" s="176" t="s">
        <v>94</v>
      </c>
      <c r="AY156" s="14" t="s">
        <v>143</v>
      </c>
      <c r="BE156" s="177">
        <f t="shared" si="14"/>
        <v>0</v>
      </c>
      <c r="BF156" s="177">
        <f t="shared" si="15"/>
        <v>0</v>
      </c>
      <c r="BG156" s="177">
        <f t="shared" si="16"/>
        <v>0</v>
      </c>
      <c r="BH156" s="177">
        <f t="shared" si="17"/>
        <v>0</v>
      </c>
      <c r="BI156" s="177">
        <f t="shared" si="18"/>
        <v>0</v>
      </c>
      <c r="BJ156" s="14" t="s">
        <v>90</v>
      </c>
      <c r="BK156" s="178">
        <f t="shared" si="19"/>
        <v>0</v>
      </c>
      <c r="BL156" s="14" t="s">
        <v>207</v>
      </c>
      <c r="BM156" s="176" t="s">
        <v>387</v>
      </c>
    </row>
    <row r="157" spans="1:65" s="2" customFormat="1" ht="21.75" customHeight="1">
      <c r="A157" s="29"/>
      <c r="B157" s="163"/>
      <c r="C157" s="179" t="s">
        <v>211</v>
      </c>
      <c r="D157" s="179" t="s">
        <v>170</v>
      </c>
      <c r="E157" s="180" t="s">
        <v>388</v>
      </c>
      <c r="F157" s="181" t="s">
        <v>389</v>
      </c>
      <c r="G157" s="182" t="s">
        <v>157</v>
      </c>
      <c r="H157" s="183">
        <v>34</v>
      </c>
      <c r="I157" s="184"/>
      <c r="J157" s="183">
        <f t="shared" si="10"/>
        <v>0</v>
      </c>
      <c r="K157" s="185"/>
      <c r="L157" s="30"/>
      <c r="M157" s="186" t="s">
        <v>1</v>
      </c>
      <c r="N157" s="187" t="s">
        <v>44</v>
      </c>
      <c r="O157" s="55"/>
      <c r="P157" s="174">
        <f t="shared" si="11"/>
        <v>0</v>
      </c>
      <c r="Q157" s="174">
        <v>1.81E-3</v>
      </c>
      <c r="R157" s="174">
        <f t="shared" si="12"/>
        <v>6.1539999999999997E-2</v>
      </c>
      <c r="S157" s="174">
        <v>0</v>
      </c>
      <c r="T157" s="175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207</v>
      </c>
      <c r="AT157" s="176" t="s">
        <v>170</v>
      </c>
      <c r="AU157" s="176" t="s">
        <v>94</v>
      </c>
      <c r="AY157" s="14" t="s">
        <v>143</v>
      </c>
      <c r="BE157" s="177">
        <f t="shared" si="14"/>
        <v>0</v>
      </c>
      <c r="BF157" s="177">
        <f t="shared" si="15"/>
        <v>0</v>
      </c>
      <c r="BG157" s="177">
        <f t="shared" si="16"/>
        <v>0</v>
      </c>
      <c r="BH157" s="177">
        <f t="shared" si="17"/>
        <v>0</v>
      </c>
      <c r="BI157" s="177">
        <f t="shared" si="18"/>
        <v>0</v>
      </c>
      <c r="BJ157" s="14" t="s">
        <v>90</v>
      </c>
      <c r="BK157" s="178">
        <f t="shared" si="19"/>
        <v>0</v>
      </c>
      <c r="BL157" s="14" t="s">
        <v>207</v>
      </c>
      <c r="BM157" s="176" t="s">
        <v>390</v>
      </c>
    </row>
    <row r="158" spans="1:65" s="2" customFormat="1" ht="16.5" customHeight="1">
      <c r="A158" s="29"/>
      <c r="B158" s="163"/>
      <c r="C158" s="164" t="s">
        <v>215</v>
      </c>
      <c r="D158" s="164" t="s">
        <v>146</v>
      </c>
      <c r="E158" s="165" t="s">
        <v>391</v>
      </c>
      <c r="F158" s="166" t="s">
        <v>392</v>
      </c>
      <c r="G158" s="167" t="s">
        <v>157</v>
      </c>
      <c r="H158" s="168">
        <v>34</v>
      </c>
      <c r="I158" s="169"/>
      <c r="J158" s="168">
        <f t="shared" si="10"/>
        <v>0</v>
      </c>
      <c r="K158" s="170"/>
      <c r="L158" s="171"/>
      <c r="M158" s="172" t="s">
        <v>1</v>
      </c>
      <c r="N158" s="173" t="s">
        <v>44</v>
      </c>
      <c r="O158" s="55"/>
      <c r="P158" s="174">
        <f t="shared" si="11"/>
        <v>0</v>
      </c>
      <c r="Q158" s="174">
        <v>3.0000000000000001E-3</v>
      </c>
      <c r="R158" s="174">
        <f t="shared" si="12"/>
        <v>0.10200000000000001</v>
      </c>
      <c r="S158" s="174">
        <v>0</v>
      </c>
      <c r="T158" s="175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333</v>
      </c>
      <c r="AT158" s="176" t="s">
        <v>146</v>
      </c>
      <c r="AU158" s="176" t="s">
        <v>94</v>
      </c>
      <c r="AY158" s="14" t="s">
        <v>143</v>
      </c>
      <c r="BE158" s="177">
        <f t="shared" si="14"/>
        <v>0</v>
      </c>
      <c r="BF158" s="177">
        <f t="shared" si="15"/>
        <v>0</v>
      </c>
      <c r="BG158" s="177">
        <f t="shared" si="16"/>
        <v>0</v>
      </c>
      <c r="BH158" s="177">
        <f t="shared" si="17"/>
        <v>0</v>
      </c>
      <c r="BI158" s="177">
        <f t="shared" si="18"/>
        <v>0</v>
      </c>
      <c r="BJ158" s="14" t="s">
        <v>90</v>
      </c>
      <c r="BK158" s="178">
        <f t="shared" si="19"/>
        <v>0</v>
      </c>
      <c r="BL158" s="14" t="s">
        <v>207</v>
      </c>
      <c r="BM158" s="176" t="s">
        <v>393</v>
      </c>
    </row>
    <row r="159" spans="1:65" s="2" customFormat="1" ht="21.75" customHeight="1">
      <c r="A159" s="29"/>
      <c r="B159" s="163"/>
      <c r="C159" s="179" t="s">
        <v>219</v>
      </c>
      <c r="D159" s="179" t="s">
        <v>170</v>
      </c>
      <c r="E159" s="180" t="s">
        <v>394</v>
      </c>
      <c r="F159" s="181" t="s">
        <v>395</v>
      </c>
      <c r="G159" s="182" t="s">
        <v>149</v>
      </c>
      <c r="H159" s="183">
        <v>39</v>
      </c>
      <c r="I159" s="184"/>
      <c r="J159" s="183">
        <f t="shared" si="10"/>
        <v>0</v>
      </c>
      <c r="K159" s="185"/>
      <c r="L159" s="30"/>
      <c r="M159" s="186" t="s">
        <v>1</v>
      </c>
      <c r="N159" s="187" t="s">
        <v>44</v>
      </c>
      <c r="O159" s="55"/>
      <c r="P159" s="174">
        <f t="shared" si="11"/>
        <v>0</v>
      </c>
      <c r="Q159" s="174">
        <v>3.0000000000000001E-5</v>
      </c>
      <c r="R159" s="174">
        <f t="shared" si="12"/>
        <v>1.17E-3</v>
      </c>
      <c r="S159" s="174">
        <v>0</v>
      </c>
      <c r="T159" s="175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6" t="s">
        <v>207</v>
      </c>
      <c r="AT159" s="176" t="s">
        <v>170</v>
      </c>
      <c r="AU159" s="176" t="s">
        <v>94</v>
      </c>
      <c r="AY159" s="14" t="s">
        <v>143</v>
      </c>
      <c r="BE159" s="177">
        <f t="shared" si="14"/>
        <v>0</v>
      </c>
      <c r="BF159" s="177">
        <f t="shared" si="15"/>
        <v>0</v>
      </c>
      <c r="BG159" s="177">
        <f t="shared" si="16"/>
        <v>0</v>
      </c>
      <c r="BH159" s="177">
        <f t="shared" si="17"/>
        <v>0</v>
      </c>
      <c r="BI159" s="177">
        <f t="shared" si="18"/>
        <v>0</v>
      </c>
      <c r="BJ159" s="14" t="s">
        <v>90</v>
      </c>
      <c r="BK159" s="178">
        <f t="shared" si="19"/>
        <v>0</v>
      </c>
      <c r="BL159" s="14" t="s">
        <v>207</v>
      </c>
      <c r="BM159" s="176" t="s">
        <v>396</v>
      </c>
    </row>
    <row r="160" spans="1:65" s="2" customFormat="1" ht="21.75" customHeight="1">
      <c r="A160" s="29"/>
      <c r="B160" s="163"/>
      <c r="C160" s="164" t="s">
        <v>7</v>
      </c>
      <c r="D160" s="164" t="s">
        <v>146</v>
      </c>
      <c r="E160" s="165" t="s">
        <v>397</v>
      </c>
      <c r="F160" s="166" t="s">
        <v>398</v>
      </c>
      <c r="G160" s="167" t="s">
        <v>173</v>
      </c>
      <c r="H160" s="168">
        <v>11.7</v>
      </c>
      <c r="I160" s="169"/>
      <c r="J160" s="168">
        <f t="shared" si="10"/>
        <v>0</v>
      </c>
      <c r="K160" s="170"/>
      <c r="L160" s="171"/>
      <c r="M160" s="172" t="s">
        <v>1</v>
      </c>
      <c r="N160" s="173" t="s">
        <v>44</v>
      </c>
      <c r="O160" s="55"/>
      <c r="P160" s="174">
        <f t="shared" si="11"/>
        <v>0</v>
      </c>
      <c r="Q160" s="174">
        <v>0</v>
      </c>
      <c r="R160" s="174">
        <f t="shared" si="12"/>
        <v>0</v>
      </c>
      <c r="S160" s="174">
        <v>0</v>
      </c>
      <c r="T160" s="175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333</v>
      </c>
      <c r="AT160" s="176" t="s">
        <v>146</v>
      </c>
      <c r="AU160" s="176" t="s">
        <v>94</v>
      </c>
      <c r="AY160" s="14" t="s">
        <v>143</v>
      </c>
      <c r="BE160" s="177">
        <f t="shared" si="14"/>
        <v>0</v>
      </c>
      <c r="BF160" s="177">
        <f t="shared" si="15"/>
        <v>0</v>
      </c>
      <c r="BG160" s="177">
        <f t="shared" si="16"/>
        <v>0</v>
      </c>
      <c r="BH160" s="177">
        <f t="shared" si="17"/>
        <v>0</v>
      </c>
      <c r="BI160" s="177">
        <f t="shared" si="18"/>
        <v>0</v>
      </c>
      <c r="BJ160" s="14" t="s">
        <v>90</v>
      </c>
      <c r="BK160" s="178">
        <f t="shared" si="19"/>
        <v>0</v>
      </c>
      <c r="BL160" s="14" t="s">
        <v>207</v>
      </c>
      <c r="BM160" s="176" t="s">
        <v>399</v>
      </c>
    </row>
    <row r="161" spans="1:65" s="2" customFormat="1" ht="21.75" customHeight="1">
      <c r="A161" s="29"/>
      <c r="B161" s="163"/>
      <c r="C161" s="179" t="s">
        <v>227</v>
      </c>
      <c r="D161" s="179" t="s">
        <v>170</v>
      </c>
      <c r="E161" s="180" t="s">
        <v>400</v>
      </c>
      <c r="F161" s="181" t="s">
        <v>401</v>
      </c>
      <c r="G161" s="182" t="s">
        <v>222</v>
      </c>
      <c r="H161" s="183">
        <v>0.58399999999999996</v>
      </c>
      <c r="I161" s="184"/>
      <c r="J161" s="183">
        <f t="shared" si="10"/>
        <v>0</v>
      </c>
      <c r="K161" s="185"/>
      <c r="L161" s="30"/>
      <c r="M161" s="186" t="s">
        <v>1</v>
      </c>
      <c r="N161" s="187" t="s">
        <v>44</v>
      </c>
      <c r="O161" s="55"/>
      <c r="P161" s="174">
        <f t="shared" si="11"/>
        <v>0</v>
      </c>
      <c r="Q161" s="174">
        <v>0</v>
      </c>
      <c r="R161" s="174">
        <f t="shared" si="12"/>
        <v>0</v>
      </c>
      <c r="S161" s="174">
        <v>0</v>
      </c>
      <c r="T161" s="175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207</v>
      </c>
      <c r="AT161" s="176" t="s">
        <v>170</v>
      </c>
      <c r="AU161" s="176" t="s">
        <v>94</v>
      </c>
      <c r="AY161" s="14" t="s">
        <v>143</v>
      </c>
      <c r="BE161" s="177">
        <f t="shared" si="14"/>
        <v>0</v>
      </c>
      <c r="BF161" s="177">
        <f t="shared" si="15"/>
        <v>0</v>
      </c>
      <c r="BG161" s="177">
        <f t="shared" si="16"/>
        <v>0</v>
      </c>
      <c r="BH161" s="177">
        <f t="shared" si="17"/>
        <v>0</v>
      </c>
      <c r="BI161" s="177">
        <f t="shared" si="18"/>
        <v>0</v>
      </c>
      <c r="BJ161" s="14" t="s">
        <v>90</v>
      </c>
      <c r="BK161" s="178">
        <f t="shared" si="19"/>
        <v>0</v>
      </c>
      <c r="BL161" s="14" t="s">
        <v>207</v>
      </c>
      <c r="BM161" s="176" t="s">
        <v>402</v>
      </c>
    </row>
    <row r="162" spans="1:65" s="12" customFormat="1" ht="20.85" customHeight="1">
      <c r="B162" s="150"/>
      <c r="D162" s="151" t="s">
        <v>77</v>
      </c>
      <c r="E162" s="161" t="s">
        <v>403</v>
      </c>
      <c r="F162" s="161" t="s">
        <v>404</v>
      </c>
      <c r="I162" s="153"/>
      <c r="J162" s="162">
        <f>BK162</f>
        <v>0</v>
      </c>
      <c r="L162" s="150"/>
      <c r="M162" s="155"/>
      <c r="N162" s="156"/>
      <c r="O162" s="156"/>
      <c r="P162" s="157">
        <f>SUM(P163:P167)</f>
        <v>0</v>
      </c>
      <c r="Q162" s="156"/>
      <c r="R162" s="157">
        <f>SUM(R163:R167)</f>
        <v>5.8841642000000007</v>
      </c>
      <c r="S162" s="156"/>
      <c r="T162" s="158">
        <f>SUM(T163:T167)</f>
        <v>0</v>
      </c>
      <c r="AR162" s="151" t="s">
        <v>90</v>
      </c>
      <c r="AT162" s="159" t="s">
        <v>77</v>
      </c>
      <c r="AU162" s="159" t="s">
        <v>90</v>
      </c>
      <c r="AY162" s="151" t="s">
        <v>143</v>
      </c>
      <c r="BK162" s="160">
        <f>SUM(BK163:BK167)</f>
        <v>0</v>
      </c>
    </row>
    <row r="163" spans="1:65" s="2" customFormat="1" ht="21.75" customHeight="1">
      <c r="A163" s="29"/>
      <c r="B163" s="163"/>
      <c r="C163" s="179" t="s">
        <v>231</v>
      </c>
      <c r="D163" s="179" t="s">
        <v>170</v>
      </c>
      <c r="E163" s="180" t="s">
        <v>405</v>
      </c>
      <c r="F163" s="181" t="s">
        <v>406</v>
      </c>
      <c r="G163" s="182" t="s">
        <v>173</v>
      </c>
      <c r="H163" s="183">
        <v>625.40300000000002</v>
      </c>
      <c r="I163" s="184"/>
      <c r="J163" s="183">
        <f>ROUND(I163*H163,3)</f>
        <v>0</v>
      </c>
      <c r="K163" s="185"/>
      <c r="L163" s="30"/>
      <c r="M163" s="186" t="s">
        <v>1</v>
      </c>
      <c r="N163" s="187" t="s">
        <v>44</v>
      </c>
      <c r="O163" s="55"/>
      <c r="P163" s="174">
        <f>O163*H163</f>
        <v>0</v>
      </c>
      <c r="Q163" s="174">
        <v>1.2E-4</v>
      </c>
      <c r="R163" s="174">
        <f>Q163*H163</f>
        <v>7.5048360000000008E-2</v>
      </c>
      <c r="S163" s="174">
        <v>0</v>
      </c>
      <c r="T163" s="175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6" t="s">
        <v>207</v>
      </c>
      <c r="AT163" s="176" t="s">
        <v>170</v>
      </c>
      <c r="AU163" s="176" t="s">
        <v>94</v>
      </c>
      <c r="AY163" s="14" t="s">
        <v>143</v>
      </c>
      <c r="BE163" s="177">
        <f>IF(N163="základná",J163,0)</f>
        <v>0</v>
      </c>
      <c r="BF163" s="177">
        <f>IF(N163="znížená",J163,0)</f>
        <v>0</v>
      </c>
      <c r="BG163" s="177">
        <f>IF(N163="zákl. prenesená",J163,0)</f>
        <v>0</v>
      </c>
      <c r="BH163" s="177">
        <f>IF(N163="zníž. prenesená",J163,0)</f>
        <v>0</v>
      </c>
      <c r="BI163" s="177">
        <f>IF(N163="nulová",J163,0)</f>
        <v>0</v>
      </c>
      <c r="BJ163" s="14" t="s">
        <v>90</v>
      </c>
      <c r="BK163" s="178">
        <f>ROUND(I163*H163,3)</f>
        <v>0</v>
      </c>
      <c r="BL163" s="14" t="s">
        <v>207</v>
      </c>
      <c r="BM163" s="176" t="s">
        <v>407</v>
      </c>
    </row>
    <row r="164" spans="1:65" s="2" customFormat="1" ht="21.75" customHeight="1">
      <c r="A164" s="29"/>
      <c r="B164" s="163"/>
      <c r="C164" s="164" t="s">
        <v>235</v>
      </c>
      <c r="D164" s="164" t="s">
        <v>146</v>
      </c>
      <c r="E164" s="165" t="s">
        <v>408</v>
      </c>
      <c r="F164" s="166" t="s">
        <v>409</v>
      </c>
      <c r="G164" s="167" t="s">
        <v>173</v>
      </c>
      <c r="H164" s="168">
        <v>1250.806</v>
      </c>
      <c r="I164" s="169"/>
      <c r="J164" s="168">
        <f>ROUND(I164*H164,3)</f>
        <v>0</v>
      </c>
      <c r="K164" s="170"/>
      <c r="L164" s="171"/>
      <c r="M164" s="172" t="s">
        <v>1</v>
      </c>
      <c r="N164" s="173" t="s">
        <v>44</v>
      </c>
      <c r="O164" s="55"/>
      <c r="P164" s="174">
        <f>O164*H164</f>
        <v>0</v>
      </c>
      <c r="Q164" s="174">
        <v>4.64E-3</v>
      </c>
      <c r="R164" s="174">
        <f>Q164*H164</f>
        <v>5.8037398400000004</v>
      </c>
      <c r="S164" s="174">
        <v>0</v>
      </c>
      <c r="T164" s="175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333</v>
      </c>
      <c r="AT164" s="176" t="s">
        <v>146</v>
      </c>
      <c r="AU164" s="176" t="s">
        <v>94</v>
      </c>
      <c r="AY164" s="14" t="s">
        <v>143</v>
      </c>
      <c r="BE164" s="177">
        <f>IF(N164="základná",J164,0)</f>
        <v>0</v>
      </c>
      <c r="BF164" s="177">
        <f>IF(N164="znížená",J164,0)</f>
        <v>0</v>
      </c>
      <c r="BG164" s="177">
        <f>IF(N164="zákl. prenesená",J164,0)</f>
        <v>0</v>
      </c>
      <c r="BH164" s="177">
        <f>IF(N164="zníž. prenesená",J164,0)</f>
        <v>0</v>
      </c>
      <c r="BI164" s="177">
        <f>IF(N164="nulová",J164,0)</f>
        <v>0</v>
      </c>
      <c r="BJ164" s="14" t="s">
        <v>90</v>
      </c>
      <c r="BK164" s="178">
        <f>ROUND(I164*H164,3)</f>
        <v>0</v>
      </c>
      <c r="BL164" s="14" t="s">
        <v>207</v>
      </c>
      <c r="BM164" s="176" t="s">
        <v>410</v>
      </c>
    </row>
    <row r="165" spans="1:65" s="2" customFormat="1" ht="21.75" customHeight="1">
      <c r="A165" s="29"/>
      <c r="B165" s="163"/>
      <c r="C165" s="179" t="s">
        <v>239</v>
      </c>
      <c r="D165" s="179" t="s">
        <v>170</v>
      </c>
      <c r="E165" s="180" t="s">
        <v>411</v>
      </c>
      <c r="F165" s="181" t="s">
        <v>412</v>
      </c>
      <c r="G165" s="182" t="s">
        <v>173</v>
      </c>
      <c r="H165" s="183">
        <v>44.8</v>
      </c>
      <c r="I165" s="184"/>
      <c r="J165" s="183">
        <f>ROUND(I165*H165,3)</f>
        <v>0</v>
      </c>
      <c r="K165" s="185"/>
      <c r="L165" s="30"/>
      <c r="M165" s="186" t="s">
        <v>1</v>
      </c>
      <c r="N165" s="187" t="s">
        <v>44</v>
      </c>
      <c r="O165" s="55"/>
      <c r="P165" s="174">
        <f>O165*H165</f>
        <v>0</v>
      </c>
      <c r="Q165" s="174">
        <v>1.2E-4</v>
      </c>
      <c r="R165" s="174">
        <f>Q165*H165</f>
        <v>5.3759999999999997E-3</v>
      </c>
      <c r="S165" s="174">
        <v>0</v>
      </c>
      <c r="T165" s="175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207</v>
      </c>
      <c r="AT165" s="176" t="s">
        <v>170</v>
      </c>
      <c r="AU165" s="176" t="s">
        <v>94</v>
      </c>
      <c r="AY165" s="14" t="s">
        <v>143</v>
      </c>
      <c r="BE165" s="177">
        <f>IF(N165="základná",J165,0)</f>
        <v>0</v>
      </c>
      <c r="BF165" s="177">
        <f>IF(N165="znížená",J165,0)</f>
        <v>0</v>
      </c>
      <c r="BG165" s="177">
        <f>IF(N165="zákl. prenesená",J165,0)</f>
        <v>0</v>
      </c>
      <c r="BH165" s="177">
        <f>IF(N165="zníž. prenesená",J165,0)</f>
        <v>0</v>
      </c>
      <c r="BI165" s="177">
        <f>IF(N165="nulová",J165,0)</f>
        <v>0</v>
      </c>
      <c r="BJ165" s="14" t="s">
        <v>90</v>
      </c>
      <c r="BK165" s="178">
        <f>ROUND(I165*H165,3)</f>
        <v>0</v>
      </c>
      <c r="BL165" s="14" t="s">
        <v>207</v>
      </c>
      <c r="BM165" s="176" t="s">
        <v>413</v>
      </c>
    </row>
    <row r="166" spans="1:65" s="2" customFormat="1" ht="21.75" customHeight="1">
      <c r="A166" s="29"/>
      <c r="B166" s="163"/>
      <c r="C166" s="164" t="s">
        <v>243</v>
      </c>
      <c r="D166" s="164" t="s">
        <v>146</v>
      </c>
      <c r="E166" s="165" t="s">
        <v>414</v>
      </c>
      <c r="F166" s="166" t="s">
        <v>415</v>
      </c>
      <c r="G166" s="167" t="s">
        <v>173</v>
      </c>
      <c r="H166" s="168">
        <v>45.695999999999998</v>
      </c>
      <c r="I166" s="169"/>
      <c r="J166" s="168">
        <f>ROUND(I166*H166,3)</f>
        <v>0</v>
      </c>
      <c r="K166" s="170"/>
      <c r="L166" s="171"/>
      <c r="M166" s="172" t="s">
        <v>1</v>
      </c>
      <c r="N166" s="173" t="s">
        <v>44</v>
      </c>
      <c r="O166" s="55"/>
      <c r="P166" s="174">
        <f>O166*H166</f>
        <v>0</v>
      </c>
      <c r="Q166" s="174">
        <v>0</v>
      </c>
      <c r="R166" s="174">
        <f>Q166*H166</f>
        <v>0</v>
      </c>
      <c r="S166" s="174">
        <v>0</v>
      </c>
      <c r="T166" s="175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6" t="s">
        <v>333</v>
      </c>
      <c r="AT166" s="176" t="s">
        <v>146</v>
      </c>
      <c r="AU166" s="176" t="s">
        <v>94</v>
      </c>
      <c r="AY166" s="14" t="s">
        <v>143</v>
      </c>
      <c r="BE166" s="177">
        <f>IF(N166="základná",J166,0)</f>
        <v>0</v>
      </c>
      <c r="BF166" s="177">
        <f>IF(N166="znížená",J166,0)</f>
        <v>0</v>
      </c>
      <c r="BG166" s="177">
        <f>IF(N166="zákl. prenesená",J166,0)</f>
        <v>0</v>
      </c>
      <c r="BH166" s="177">
        <f>IF(N166="zníž. prenesená",J166,0)</f>
        <v>0</v>
      </c>
      <c r="BI166" s="177">
        <f>IF(N166="nulová",J166,0)</f>
        <v>0</v>
      </c>
      <c r="BJ166" s="14" t="s">
        <v>90</v>
      </c>
      <c r="BK166" s="178">
        <f>ROUND(I166*H166,3)</f>
        <v>0</v>
      </c>
      <c r="BL166" s="14" t="s">
        <v>207</v>
      </c>
      <c r="BM166" s="176" t="s">
        <v>416</v>
      </c>
    </row>
    <row r="167" spans="1:65" s="2" customFormat="1" ht="21.75" customHeight="1">
      <c r="A167" s="29"/>
      <c r="B167" s="163"/>
      <c r="C167" s="179" t="s">
        <v>247</v>
      </c>
      <c r="D167" s="179" t="s">
        <v>170</v>
      </c>
      <c r="E167" s="180" t="s">
        <v>417</v>
      </c>
      <c r="F167" s="181" t="s">
        <v>418</v>
      </c>
      <c r="G167" s="182" t="s">
        <v>222</v>
      </c>
      <c r="H167" s="183">
        <v>5.9039999999999999</v>
      </c>
      <c r="I167" s="184"/>
      <c r="J167" s="183">
        <f>ROUND(I167*H167,3)</f>
        <v>0</v>
      </c>
      <c r="K167" s="185"/>
      <c r="L167" s="30"/>
      <c r="M167" s="186" t="s">
        <v>1</v>
      </c>
      <c r="N167" s="187" t="s">
        <v>44</v>
      </c>
      <c r="O167" s="55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6" t="s">
        <v>207</v>
      </c>
      <c r="AT167" s="176" t="s">
        <v>170</v>
      </c>
      <c r="AU167" s="176" t="s">
        <v>94</v>
      </c>
      <c r="AY167" s="14" t="s">
        <v>143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4" t="s">
        <v>90</v>
      </c>
      <c r="BK167" s="178">
        <f>ROUND(I167*H167,3)</f>
        <v>0</v>
      </c>
      <c r="BL167" s="14" t="s">
        <v>207</v>
      </c>
      <c r="BM167" s="176" t="s">
        <v>419</v>
      </c>
    </row>
    <row r="168" spans="1:65" s="12" customFormat="1" ht="22.9" customHeight="1">
      <c r="B168" s="150"/>
      <c r="D168" s="151" t="s">
        <v>77</v>
      </c>
      <c r="E168" s="161" t="s">
        <v>289</v>
      </c>
      <c r="F168" s="161" t="s">
        <v>290</v>
      </c>
      <c r="I168" s="153"/>
      <c r="J168" s="162">
        <f>BK168</f>
        <v>0</v>
      </c>
      <c r="L168" s="150"/>
      <c r="M168" s="155"/>
      <c r="N168" s="156"/>
      <c r="O168" s="156"/>
      <c r="P168" s="157">
        <f>P169+P174</f>
        <v>0</v>
      </c>
      <c r="Q168" s="156"/>
      <c r="R168" s="157">
        <f>R169+R174</f>
        <v>1.419038</v>
      </c>
      <c r="S168" s="156"/>
      <c r="T168" s="158">
        <f>T169+T174</f>
        <v>1.1269119999999999</v>
      </c>
      <c r="AR168" s="151" t="s">
        <v>90</v>
      </c>
      <c r="AT168" s="159" t="s">
        <v>77</v>
      </c>
      <c r="AU168" s="159" t="s">
        <v>85</v>
      </c>
      <c r="AY168" s="151" t="s">
        <v>143</v>
      </c>
      <c r="BK168" s="160">
        <f>BK169+BK174</f>
        <v>0</v>
      </c>
    </row>
    <row r="169" spans="1:65" s="12" customFormat="1" ht="20.85" customHeight="1">
      <c r="B169" s="150"/>
      <c r="D169" s="151" t="s">
        <v>77</v>
      </c>
      <c r="E169" s="161" t="s">
        <v>420</v>
      </c>
      <c r="F169" s="161" t="s">
        <v>421</v>
      </c>
      <c r="I169" s="153"/>
      <c r="J169" s="162">
        <f>BK169</f>
        <v>0</v>
      </c>
      <c r="L169" s="150"/>
      <c r="M169" s="155"/>
      <c r="N169" s="156"/>
      <c r="O169" s="156"/>
      <c r="P169" s="157">
        <f>SUM(P170:P173)</f>
        <v>0</v>
      </c>
      <c r="Q169" s="156"/>
      <c r="R169" s="157">
        <f>SUM(R170:R173)</f>
        <v>0.96577000000000002</v>
      </c>
      <c r="S169" s="156"/>
      <c r="T169" s="158">
        <f>SUM(T170:T173)</f>
        <v>0</v>
      </c>
      <c r="AR169" s="151" t="s">
        <v>90</v>
      </c>
      <c r="AT169" s="159" t="s">
        <v>77</v>
      </c>
      <c r="AU169" s="159" t="s">
        <v>90</v>
      </c>
      <c r="AY169" s="151" t="s">
        <v>143</v>
      </c>
      <c r="BK169" s="160">
        <f>SUM(BK170:BK173)</f>
        <v>0</v>
      </c>
    </row>
    <row r="170" spans="1:65" s="2" customFormat="1" ht="21.75" customHeight="1">
      <c r="A170" s="29"/>
      <c r="B170" s="163"/>
      <c r="C170" s="179" t="s">
        <v>251</v>
      </c>
      <c r="D170" s="179" t="s">
        <v>170</v>
      </c>
      <c r="E170" s="180" t="s">
        <v>422</v>
      </c>
      <c r="F170" s="181" t="s">
        <v>423</v>
      </c>
      <c r="G170" s="182" t="s">
        <v>149</v>
      </c>
      <c r="H170" s="183">
        <v>78</v>
      </c>
      <c r="I170" s="184"/>
      <c r="J170" s="183">
        <f>ROUND(I170*H170,3)</f>
        <v>0</v>
      </c>
      <c r="K170" s="185"/>
      <c r="L170" s="30"/>
      <c r="M170" s="186" t="s">
        <v>1</v>
      </c>
      <c r="N170" s="187" t="s">
        <v>44</v>
      </c>
      <c r="O170" s="55"/>
      <c r="P170" s="174">
        <f>O170*H170</f>
        <v>0</v>
      </c>
      <c r="Q170" s="174">
        <v>0</v>
      </c>
      <c r="R170" s="174">
        <f>Q170*H170</f>
        <v>0</v>
      </c>
      <c r="S170" s="174">
        <v>0</v>
      </c>
      <c r="T170" s="175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6" t="s">
        <v>207</v>
      </c>
      <c r="AT170" s="176" t="s">
        <v>170</v>
      </c>
      <c r="AU170" s="176" t="s">
        <v>94</v>
      </c>
      <c r="AY170" s="14" t="s">
        <v>143</v>
      </c>
      <c r="BE170" s="177">
        <f>IF(N170="základná",J170,0)</f>
        <v>0</v>
      </c>
      <c r="BF170" s="177">
        <f>IF(N170="znížená",J170,0)</f>
        <v>0</v>
      </c>
      <c r="BG170" s="177">
        <f>IF(N170="zákl. prenesená",J170,0)</f>
        <v>0</v>
      </c>
      <c r="BH170" s="177">
        <f>IF(N170="zníž. prenesená",J170,0)</f>
        <v>0</v>
      </c>
      <c r="BI170" s="177">
        <f>IF(N170="nulová",J170,0)</f>
        <v>0</v>
      </c>
      <c r="BJ170" s="14" t="s">
        <v>90</v>
      </c>
      <c r="BK170" s="178">
        <f>ROUND(I170*H170,3)</f>
        <v>0</v>
      </c>
      <c r="BL170" s="14" t="s">
        <v>207</v>
      </c>
      <c r="BM170" s="176" t="s">
        <v>424</v>
      </c>
    </row>
    <row r="171" spans="1:65" s="2" customFormat="1" ht="21.75" customHeight="1">
      <c r="A171" s="29"/>
      <c r="B171" s="163"/>
      <c r="C171" s="164" t="s">
        <v>257</v>
      </c>
      <c r="D171" s="164" t="s">
        <v>146</v>
      </c>
      <c r="E171" s="165" t="s">
        <v>425</v>
      </c>
      <c r="F171" s="166" t="s">
        <v>426</v>
      </c>
      <c r="G171" s="167" t="s">
        <v>427</v>
      </c>
      <c r="H171" s="168">
        <v>1.7549999999999999</v>
      </c>
      <c r="I171" s="169"/>
      <c r="J171" s="168">
        <f>ROUND(I171*H171,3)</f>
        <v>0</v>
      </c>
      <c r="K171" s="170"/>
      <c r="L171" s="171"/>
      <c r="M171" s="172" t="s">
        <v>1</v>
      </c>
      <c r="N171" s="173" t="s">
        <v>44</v>
      </c>
      <c r="O171" s="55"/>
      <c r="P171" s="174">
        <f>O171*H171</f>
        <v>0</v>
      </c>
      <c r="Q171" s="174">
        <v>0.55000000000000004</v>
      </c>
      <c r="R171" s="174">
        <f>Q171*H171</f>
        <v>0.96525000000000005</v>
      </c>
      <c r="S171" s="174">
        <v>0</v>
      </c>
      <c r="T171" s="175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6" t="s">
        <v>150</v>
      </c>
      <c r="AT171" s="176" t="s">
        <v>146</v>
      </c>
      <c r="AU171" s="176" t="s">
        <v>94</v>
      </c>
      <c r="AY171" s="14" t="s">
        <v>143</v>
      </c>
      <c r="BE171" s="177">
        <f>IF(N171="základná",J171,0)</f>
        <v>0</v>
      </c>
      <c r="BF171" s="177">
        <f>IF(N171="znížená",J171,0)</f>
        <v>0</v>
      </c>
      <c r="BG171" s="177">
        <f>IF(N171="zákl. prenesená",J171,0)</f>
        <v>0</v>
      </c>
      <c r="BH171" s="177">
        <f>IF(N171="zníž. prenesená",J171,0)</f>
        <v>0</v>
      </c>
      <c r="BI171" s="177">
        <f>IF(N171="nulová",J171,0)</f>
        <v>0</v>
      </c>
      <c r="BJ171" s="14" t="s">
        <v>90</v>
      </c>
      <c r="BK171" s="178">
        <f>ROUND(I171*H171,3)</f>
        <v>0</v>
      </c>
      <c r="BL171" s="14" t="s">
        <v>99</v>
      </c>
      <c r="BM171" s="176" t="s">
        <v>428</v>
      </c>
    </row>
    <row r="172" spans="1:65" s="2" customFormat="1" ht="21.75" customHeight="1">
      <c r="A172" s="29"/>
      <c r="B172" s="163"/>
      <c r="C172" s="164" t="s">
        <v>429</v>
      </c>
      <c r="D172" s="164" t="s">
        <v>146</v>
      </c>
      <c r="E172" s="165" t="s">
        <v>430</v>
      </c>
      <c r="F172" s="166" t="s">
        <v>431</v>
      </c>
      <c r="G172" s="167" t="s">
        <v>157</v>
      </c>
      <c r="H172" s="168">
        <v>52</v>
      </c>
      <c r="I172" s="169"/>
      <c r="J172" s="168">
        <f>ROUND(I172*H172,3)</f>
        <v>0</v>
      </c>
      <c r="K172" s="170"/>
      <c r="L172" s="171"/>
      <c r="M172" s="172" t="s">
        <v>1</v>
      </c>
      <c r="N172" s="173" t="s">
        <v>44</v>
      </c>
      <c r="O172" s="55"/>
      <c r="P172" s="174">
        <f>O172*H172</f>
        <v>0</v>
      </c>
      <c r="Q172" s="174">
        <v>1.0000000000000001E-5</v>
      </c>
      <c r="R172" s="174">
        <f>Q172*H172</f>
        <v>5.2000000000000006E-4</v>
      </c>
      <c r="S172" s="174">
        <v>0</v>
      </c>
      <c r="T172" s="175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6" t="s">
        <v>150</v>
      </c>
      <c r="AT172" s="176" t="s">
        <v>146</v>
      </c>
      <c r="AU172" s="176" t="s">
        <v>94</v>
      </c>
      <c r="AY172" s="14" t="s">
        <v>143</v>
      </c>
      <c r="BE172" s="177">
        <f>IF(N172="základná",J172,0)</f>
        <v>0</v>
      </c>
      <c r="BF172" s="177">
        <f>IF(N172="znížená",J172,0)</f>
        <v>0</v>
      </c>
      <c r="BG172" s="177">
        <f>IF(N172="zákl. prenesená",J172,0)</f>
        <v>0</v>
      </c>
      <c r="BH172" s="177">
        <f>IF(N172="zníž. prenesená",J172,0)</f>
        <v>0</v>
      </c>
      <c r="BI172" s="177">
        <f>IF(N172="nulová",J172,0)</f>
        <v>0</v>
      </c>
      <c r="BJ172" s="14" t="s">
        <v>90</v>
      </c>
      <c r="BK172" s="178">
        <f>ROUND(I172*H172,3)</f>
        <v>0</v>
      </c>
      <c r="BL172" s="14" t="s">
        <v>99</v>
      </c>
      <c r="BM172" s="176" t="s">
        <v>432</v>
      </c>
    </row>
    <row r="173" spans="1:65" s="2" customFormat="1" ht="21.75" customHeight="1">
      <c r="A173" s="29"/>
      <c r="B173" s="163"/>
      <c r="C173" s="179" t="s">
        <v>433</v>
      </c>
      <c r="D173" s="179" t="s">
        <v>170</v>
      </c>
      <c r="E173" s="180" t="s">
        <v>434</v>
      </c>
      <c r="F173" s="181" t="s">
        <v>435</v>
      </c>
      <c r="G173" s="182" t="s">
        <v>222</v>
      </c>
      <c r="H173" s="183">
        <v>0.96599999999999997</v>
      </c>
      <c r="I173" s="184"/>
      <c r="J173" s="183">
        <f>ROUND(I173*H173,3)</f>
        <v>0</v>
      </c>
      <c r="K173" s="185"/>
      <c r="L173" s="30"/>
      <c r="M173" s="186" t="s">
        <v>1</v>
      </c>
      <c r="N173" s="187" t="s">
        <v>44</v>
      </c>
      <c r="O173" s="55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6" t="s">
        <v>207</v>
      </c>
      <c r="AT173" s="176" t="s">
        <v>170</v>
      </c>
      <c r="AU173" s="176" t="s">
        <v>94</v>
      </c>
      <c r="AY173" s="14" t="s">
        <v>143</v>
      </c>
      <c r="BE173" s="177">
        <f>IF(N173="základná",J173,0)</f>
        <v>0</v>
      </c>
      <c r="BF173" s="177">
        <f>IF(N173="znížená",J173,0)</f>
        <v>0</v>
      </c>
      <c r="BG173" s="177">
        <f>IF(N173="zákl. prenesená",J173,0)</f>
        <v>0</v>
      </c>
      <c r="BH173" s="177">
        <f>IF(N173="zníž. prenesená",J173,0)</f>
        <v>0</v>
      </c>
      <c r="BI173" s="177">
        <f>IF(N173="nulová",J173,0)</f>
        <v>0</v>
      </c>
      <c r="BJ173" s="14" t="s">
        <v>90</v>
      </c>
      <c r="BK173" s="178">
        <f>ROUND(I173*H173,3)</f>
        <v>0</v>
      </c>
      <c r="BL173" s="14" t="s">
        <v>207</v>
      </c>
      <c r="BM173" s="176" t="s">
        <v>436</v>
      </c>
    </row>
    <row r="174" spans="1:65" s="12" customFormat="1" ht="20.85" customHeight="1">
      <c r="B174" s="150"/>
      <c r="D174" s="151" t="s">
        <v>77</v>
      </c>
      <c r="E174" s="161" t="s">
        <v>291</v>
      </c>
      <c r="F174" s="161" t="s">
        <v>292</v>
      </c>
      <c r="I174" s="153"/>
      <c r="J174" s="162">
        <f>BK174</f>
        <v>0</v>
      </c>
      <c r="L174" s="150"/>
      <c r="M174" s="155"/>
      <c r="N174" s="156"/>
      <c r="O174" s="156"/>
      <c r="P174" s="157">
        <f>SUM(P175:P185)</f>
        <v>0</v>
      </c>
      <c r="Q174" s="156"/>
      <c r="R174" s="157">
        <f>SUM(R175:R185)</f>
        <v>0.453268</v>
      </c>
      <c r="S174" s="156"/>
      <c r="T174" s="158">
        <f>SUM(T175:T185)</f>
        <v>1.1269119999999999</v>
      </c>
      <c r="AR174" s="151" t="s">
        <v>90</v>
      </c>
      <c r="AT174" s="159" t="s">
        <v>77</v>
      </c>
      <c r="AU174" s="159" t="s">
        <v>90</v>
      </c>
      <c r="AY174" s="151" t="s">
        <v>143</v>
      </c>
      <c r="BK174" s="160">
        <f>SUM(BK175:BK185)</f>
        <v>0</v>
      </c>
    </row>
    <row r="175" spans="1:65" s="2" customFormat="1" ht="21.75" customHeight="1">
      <c r="A175" s="29"/>
      <c r="B175" s="163"/>
      <c r="C175" s="179" t="s">
        <v>437</v>
      </c>
      <c r="D175" s="179" t="s">
        <v>170</v>
      </c>
      <c r="E175" s="180" t="s">
        <v>438</v>
      </c>
      <c r="F175" s="181" t="s">
        <v>439</v>
      </c>
      <c r="G175" s="182" t="s">
        <v>149</v>
      </c>
      <c r="H175" s="183">
        <v>56</v>
      </c>
      <c r="I175" s="184"/>
      <c r="J175" s="183">
        <f t="shared" ref="J175:J185" si="20">ROUND(I175*H175,3)</f>
        <v>0</v>
      </c>
      <c r="K175" s="185"/>
      <c r="L175" s="30"/>
      <c r="M175" s="186" t="s">
        <v>1</v>
      </c>
      <c r="N175" s="187" t="s">
        <v>44</v>
      </c>
      <c r="O175" s="55"/>
      <c r="P175" s="174">
        <f t="shared" ref="P175:P185" si="21">O175*H175</f>
        <v>0</v>
      </c>
      <c r="Q175" s="174">
        <v>0</v>
      </c>
      <c r="R175" s="174">
        <f t="shared" ref="R175:R185" si="22">Q175*H175</f>
        <v>0</v>
      </c>
      <c r="S175" s="174">
        <v>2.2599999999999999E-3</v>
      </c>
      <c r="T175" s="175">
        <f t="shared" ref="T175:T185" si="23">S175*H175</f>
        <v>0.12656000000000001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6" t="s">
        <v>207</v>
      </c>
      <c r="AT175" s="176" t="s">
        <v>170</v>
      </c>
      <c r="AU175" s="176" t="s">
        <v>94</v>
      </c>
      <c r="AY175" s="14" t="s">
        <v>143</v>
      </c>
      <c r="BE175" s="177">
        <f t="shared" ref="BE175:BE185" si="24">IF(N175="základná",J175,0)</f>
        <v>0</v>
      </c>
      <c r="BF175" s="177">
        <f t="shared" ref="BF175:BF185" si="25">IF(N175="znížená",J175,0)</f>
        <v>0</v>
      </c>
      <c r="BG175" s="177">
        <f t="shared" ref="BG175:BG185" si="26">IF(N175="zákl. prenesená",J175,0)</f>
        <v>0</v>
      </c>
      <c r="BH175" s="177">
        <f t="shared" ref="BH175:BH185" si="27">IF(N175="zníž. prenesená",J175,0)</f>
        <v>0</v>
      </c>
      <c r="BI175" s="177">
        <f t="shared" ref="BI175:BI185" si="28">IF(N175="nulová",J175,0)</f>
        <v>0</v>
      </c>
      <c r="BJ175" s="14" t="s">
        <v>90</v>
      </c>
      <c r="BK175" s="178">
        <f t="shared" ref="BK175:BK185" si="29">ROUND(I175*H175,3)</f>
        <v>0</v>
      </c>
      <c r="BL175" s="14" t="s">
        <v>207</v>
      </c>
      <c r="BM175" s="176" t="s">
        <v>440</v>
      </c>
    </row>
    <row r="176" spans="1:65" s="2" customFormat="1" ht="21.75" customHeight="1">
      <c r="A176" s="29"/>
      <c r="B176" s="163"/>
      <c r="C176" s="179" t="s">
        <v>333</v>
      </c>
      <c r="D176" s="179" t="s">
        <v>170</v>
      </c>
      <c r="E176" s="180" t="s">
        <v>441</v>
      </c>
      <c r="F176" s="181" t="s">
        <v>442</v>
      </c>
      <c r="G176" s="182" t="s">
        <v>149</v>
      </c>
      <c r="H176" s="183">
        <v>56</v>
      </c>
      <c r="I176" s="184"/>
      <c r="J176" s="183">
        <f t="shared" si="20"/>
        <v>0</v>
      </c>
      <c r="K176" s="185"/>
      <c r="L176" s="30"/>
      <c r="M176" s="186" t="s">
        <v>1</v>
      </c>
      <c r="N176" s="187" t="s">
        <v>44</v>
      </c>
      <c r="O176" s="55"/>
      <c r="P176" s="174">
        <f t="shared" si="21"/>
        <v>0</v>
      </c>
      <c r="Q176" s="174">
        <v>2.0500000000000002E-3</v>
      </c>
      <c r="R176" s="174">
        <f t="shared" si="22"/>
        <v>0.11480000000000001</v>
      </c>
      <c r="S176" s="174">
        <v>0</v>
      </c>
      <c r="T176" s="175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6" t="s">
        <v>207</v>
      </c>
      <c r="AT176" s="176" t="s">
        <v>170</v>
      </c>
      <c r="AU176" s="176" t="s">
        <v>94</v>
      </c>
      <c r="AY176" s="14" t="s">
        <v>143</v>
      </c>
      <c r="BE176" s="177">
        <f t="shared" si="24"/>
        <v>0</v>
      </c>
      <c r="BF176" s="177">
        <f t="shared" si="25"/>
        <v>0</v>
      </c>
      <c r="BG176" s="177">
        <f t="shared" si="26"/>
        <v>0</v>
      </c>
      <c r="BH176" s="177">
        <f t="shared" si="27"/>
        <v>0</v>
      </c>
      <c r="BI176" s="177">
        <f t="shared" si="28"/>
        <v>0</v>
      </c>
      <c r="BJ176" s="14" t="s">
        <v>90</v>
      </c>
      <c r="BK176" s="178">
        <f t="shared" si="29"/>
        <v>0</v>
      </c>
      <c r="BL176" s="14" t="s">
        <v>207</v>
      </c>
      <c r="BM176" s="176" t="s">
        <v>443</v>
      </c>
    </row>
    <row r="177" spans="1:65" s="2" customFormat="1" ht="21.75" customHeight="1">
      <c r="A177" s="29"/>
      <c r="B177" s="163"/>
      <c r="C177" s="179" t="s">
        <v>444</v>
      </c>
      <c r="D177" s="179" t="s">
        <v>170</v>
      </c>
      <c r="E177" s="180" t="s">
        <v>445</v>
      </c>
      <c r="F177" s="181" t="s">
        <v>446</v>
      </c>
      <c r="G177" s="182" t="s">
        <v>149</v>
      </c>
      <c r="H177" s="183">
        <v>39</v>
      </c>
      <c r="I177" s="184"/>
      <c r="J177" s="183">
        <f t="shared" si="20"/>
        <v>0</v>
      </c>
      <c r="K177" s="185"/>
      <c r="L177" s="30"/>
      <c r="M177" s="186" t="s">
        <v>1</v>
      </c>
      <c r="N177" s="187" t="s">
        <v>44</v>
      </c>
      <c r="O177" s="55"/>
      <c r="P177" s="174">
        <f t="shared" si="21"/>
        <v>0</v>
      </c>
      <c r="Q177" s="174">
        <v>0</v>
      </c>
      <c r="R177" s="174">
        <f t="shared" si="22"/>
        <v>0</v>
      </c>
      <c r="S177" s="174">
        <v>2.8E-3</v>
      </c>
      <c r="T177" s="175">
        <f t="shared" si="23"/>
        <v>0.10920000000000001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6" t="s">
        <v>207</v>
      </c>
      <c r="AT177" s="176" t="s">
        <v>170</v>
      </c>
      <c r="AU177" s="176" t="s">
        <v>94</v>
      </c>
      <c r="AY177" s="14" t="s">
        <v>143</v>
      </c>
      <c r="BE177" s="177">
        <f t="shared" si="24"/>
        <v>0</v>
      </c>
      <c r="BF177" s="177">
        <f t="shared" si="25"/>
        <v>0</v>
      </c>
      <c r="BG177" s="177">
        <f t="shared" si="26"/>
        <v>0</v>
      </c>
      <c r="BH177" s="177">
        <f t="shared" si="27"/>
        <v>0</v>
      </c>
      <c r="BI177" s="177">
        <f t="shared" si="28"/>
        <v>0</v>
      </c>
      <c r="BJ177" s="14" t="s">
        <v>90</v>
      </c>
      <c r="BK177" s="178">
        <f t="shared" si="29"/>
        <v>0</v>
      </c>
      <c r="BL177" s="14" t="s">
        <v>207</v>
      </c>
      <c r="BM177" s="176" t="s">
        <v>447</v>
      </c>
    </row>
    <row r="178" spans="1:65" s="2" customFormat="1" ht="21.75" customHeight="1">
      <c r="A178" s="29"/>
      <c r="B178" s="163"/>
      <c r="C178" s="179" t="s">
        <v>448</v>
      </c>
      <c r="D178" s="179" t="s">
        <v>170</v>
      </c>
      <c r="E178" s="180" t="s">
        <v>449</v>
      </c>
      <c r="F178" s="181" t="s">
        <v>450</v>
      </c>
      <c r="G178" s="182" t="s">
        <v>149</v>
      </c>
      <c r="H178" s="183">
        <v>120</v>
      </c>
      <c r="I178" s="184"/>
      <c r="J178" s="183">
        <f t="shared" si="20"/>
        <v>0</v>
      </c>
      <c r="K178" s="185"/>
      <c r="L178" s="30"/>
      <c r="M178" s="186" t="s">
        <v>1</v>
      </c>
      <c r="N178" s="187" t="s">
        <v>44</v>
      </c>
      <c r="O178" s="55"/>
      <c r="P178" s="174">
        <f t="shared" si="21"/>
        <v>0</v>
      </c>
      <c r="Q178" s="174">
        <v>1.6800000000000001E-3</v>
      </c>
      <c r="R178" s="174">
        <f t="shared" si="22"/>
        <v>0.2016</v>
      </c>
      <c r="S178" s="174">
        <v>0</v>
      </c>
      <c r="T178" s="175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6" t="s">
        <v>207</v>
      </c>
      <c r="AT178" s="176" t="s">
        <v>170</v>
      </c>
      <c r="AU178" s="176" t="s">
        <v>94</v>
      </c>
      <c r="AY178" s="14" t="s">
        <v>143</v>
      </c>
      <c r="BE178" s="177">
        <f t="shared" si="24"/>
        <v>0</v>
      </c>
      <c r="BF178" s="177">
        <f t="shared" si="25"/>
        <v>0</v>
      </c>
      <c r="BG178" s="177">
        <f t="shared" si="26"/>
        <v>0</v>
      </c>
      <c r="BH178" s="177">
        <f t="shared" si="27"/>
        <v>0</v>
      </c>
      <c r="BI178" s="177">
        <f t="shared" si="28"/>
        <v>0</v>
      </c>
      <c r="BJ178" s="14" t="s">
        <v>90</v>
      </c>
      <c r="BK178" s="178">
        <f t="shared" si="29"/>
        <v>0</v>
      </c>
      <c r="BL178" s="14" t="s">
        <v>207</v>
      </c>
      <c r="BM178" s="176" t="s">
        <v>451</v>
      </c>
    </row>
    <row r="179" spans="1:65" s="2" customFormat="1" ht="16.5" customHeight="1">
      <c r="A179" s="29"/>
      <c r="B179" s="163"/>
      <c r="C179" s="179" t="s">
        <v>452</v>
      </c>
      <c r="D179" s="179" t="s">
        <v>170</v>
      </c>
      <c r="E179" s="180" t="s">
        <v>453</v>
      </c>
      <c r="F179" s="181" t="s">
        <v>454</v>
      </c>
      <c r="G179" s="182" t="s">
        <v>149</v>
      </c>
      <c r="H179" s="183">
        <v>89.6</v>
      </c>
      <c r="I179" s="184"/>
      <c r="J179" s="183">
        <f t="shared" si="20"/>
        <v>0</v>
      </c>
      <c r="K179" s="185"/>
      <c r="L179" s="30"/>
      <c r="M179" s="186" t="s">
        <v>1</v>
      </c>
      <c r="N179" s="187" t="s">
        <v>44</v>
      </c>
      <c r="O179" s="55"/>
      <c r="P179" s="174">
        <f t="shared" si="21"/>
        <v>0</v>
      </c>
      <c r="Q179" s="174">
        <v>0</v>
      </c>
      <c r="R179" s="174">
        <f t="shared" si="22"/>
        <v>0</v>
      </c>
      <c r="S179" s="174">
        <v>3.3700000000000002E-3</v>
      </c>
      <c r="T179" s="175">
        <f t="shared" si="23"/>
        <v>0.301952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6" t="s">
        <v>207</v>
      </c>
      <c r="AT179" s="176" t="s">
        <v>170</v>
      </c>
      <c r="AU179" s="176" t="s">
        <v>94</v>
      </c>
      <c r="AY179" s="14" t="s">
        <v>143</v>
      </c>
      <c r="BE179" s="177">
        <f t="shared" si="24"/>
        <v>0</v>
      </c>
      <c r="BF179" s="177">
        <f t="shared" si="25"/>
        <v>0</v>
      </c>
      <c r="BG179" s="177">
        <f t="shared" si="26"/>
        <v>0</v>
      </c>
      <c r="BH179" s="177">
        <f t="shared" si="27"/>
        <v>0</v>
      </c>
      <c r="BI179" s="177">
        <f t="shared" si="28"/>
        <v>0</v>
      </c>
      <c r="BJ179" s="14" t="s">
        <v>90</v>
      </c>
      <c r="BK179" s="178">
        <f t="shared" si="29"/>
        <v>0</v>
      </c>
      <c r="BL179" s="14" t="s">
        <v>207</v>
      </c>
      <c r="BM179" s="176" t="s">
        <v>455</v>
      </c>
    </row>
    <row r="180" spans="1:65" s="2" customFormat="1" ht="16.5" customHeight="1">
      <c r="A180" s="29"/>
      <c r="B180" s="163"/>
      <c r="C180" s="179" t="s">
        <v>456</v>
      </c>
      <c r="D180" s="179" t="s">
        <v>170</v>
      </c>
      <c r="E180" s="180" t="s">
        <v>457</v>
      </c>
      <c r="F180" s="181" t="s">
        <v>458</v>
      </c>
      <c r="G180" s="182" t="s">
        <v>173</v>
      </c>
      <c r="H180" s="183">
        <v>6</v>
      </c>
      <c r="I180" s="184"/>
      <c r="J180" s="183">
        <f t="shared" si="20"/>
        <v>0</v>
      </c>
      <c r="K180" s="185"/>
      <c r="L180" s="30"/>
      <c r="M180" s="186" t="s">
        <v>1</v>
      </c>
      <c r="N180" s="187" t="s">
        <v>44</v>
      </c>
      <c r="O180" s="55"/>
      <c r="P180" s="174">
        <f t="shared" si="21"/>
        <v>0</v>
      </c>
      <c r="Q180" s="174">
        <v>0</v>
      </c>
      <c r="R180" s="174">
        <f t="shared" si="22"/>
        <v>0</v>
      </c>
      <c r="S180" s="174">
        <v>7.1999999999999998E-3</v>
      </c>
      <c r="T180" s="175">
        <f t="shared" si="23"/>
        <v>4.3200000000000002E-2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6" t="s">
        <v>207</v>
      </c>
      <c r="AT180" s="176" t="s">
        <v>170</v>
      </c>
      <c r="AU180" s="176" t="s">
        <v>94</v>
      </c>
      <c r="AY180" s="14" t="s">
        <v>143</v>
      </c>
      <c r="BE180" s="177">
        <f t="shared" si="24"/>
        <v>0</v>
      </c>
      <c r="BF180" s="177">
        <f t="shared" si="25"/>
        <v>0</v>
      </c>
      <c r="BG180" s="177">
        <f t="shared" si="26"/>
        <v>0</v>
      </c>
      <c r="BH180" s="177">
        <f t="shared" si="27"/>
        <v>0</v>
      </c>
      <c r="BI180" s="177">
        <f t="shared" si="28"/>
        <v>0</v>
      </c>
      <c r="BJ180" s="14" t="s">
        <v>90</v>
      </c>
      <c r="BK180" s="178">
        <f t="shared" si="29"/>
        <v>0</v>
      </c>
      <c r="BL180" s="14" t="s">
        <v>207</v>
      </c>
      <c r="BM180" s="176" t="s">
        <v>459</v>
      </c>
    </row>
    <row r="181" spans="1:65" s="2" customFormat="1" ht="21.75" customHeight="1">
      <c r="A181" s="29"/>
      <c r="B181" s="163"/>
      <c r="C181" s="179" t="s">
        <v>460</v>
      </c>
      <c r="D181" s="179" t="s">
        <v>170</v>
      </c>
      <c r="E181" s="180" t="s">
        <v>461</v>
      </c>
      <c r="F181" s="181" t="s">
        <v>462</v>
      </c>
      <c r="G181" s="182" t="s">
        <v>149</v>
      </c>
      <c r="H181" s="183">
        <v>95.6</v>
      </c>
      <c r="I181" s="184"/>
      <c r="J181" s="183">
        <f t="shared" si="20"/>
        <v>0</v>
      </c>
      <c r="K181" s="185"/>
      <c r="L181" s="30"/>
      <c r="M181" s="186" t="s">
        <v>1</v>
      </c>
      <c r="N181" s="187" t="s">
        <v>44</v>
      </c>
      <c r="O181" s="55"/>
      <c r="P181" s="174">
        <f t="shared" si="21"/>
        <v>0</v>
      </c>
      <c r="Q181" s="174">
        <v>4.8999999999999998E-4</v>
      </c>
      <c r="R181" s="174">
        <f t="shared" si="22"/>
        <v>4.6843999999999997E-2</v>
      </c>
      <c r="S181" s="174">
        <v>0</v>
      </c>
      <c r="T181" s="175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6" t="s">
        <v>207</v>
      </c>
      <c r="AT181" s="176" t="s">
        <v>170</v>
      </c>
      <c r="AU181" s="176" t="s">
        <v>94</v>
      </c>
      <c r="AY181" s="14" t="s">
        <v>143</v>
      </c>
      <c r="BE181" s="177">
        <f t="shared" si="24"/>
        <v>0</v>
      </c>
      <c r="BF181" s="177">
        <f t="shared" si="25"/>
        <v>0</v>
      </c>
      <c r="BG181" s="177">
        <f t="shared" si="26"/>
        <v>0</v>
      </c>
      <c r="BH181" s="177">
        <f t="shared" si="27"/>
        <v>0</v>
      </c>
      <c r="BI181" s="177">
        <f t="shared" si="28"/>
        <v>0</v>
      </c>
      <c r="BJ181" s="14" t="s">
        <v>90</v>
      </c>
      <c r="BK181" s="178">
        <f t="shared" si="29"/>
        <v>0</v>
      </c>
      <c r="BL181" s="14" t="s">
        <v>207</v>
      </c>
      <c r="BM181" s="176" t="s">
        <v>463</v>
      </c>
    </row>
    <row r="182" spans="1:65" s="2" customFormat="1" ht="21.75" customHeight="1">
      <c r="A182" s="29"/>
      <c r="B182" s="163"/>
      <c r="C182" s="179" t="s">
        <v>464</v>
      </c>
      <c r="D182" s="179" t="s">
        <v>170</v>
      </c>
      <c r="E182" s="180" t="s">
        <v>465</v>
      </c>
      <c r="F182" s="181" t="s">
        <v>466</v>
      </c>
      <c r="G182" s="182" t="s">
        <v>149</v>
      </c>
      <c r="H182" s="183">
        <v>156</v>
      </c>
      <c r="I182" s="184"/>
      <c r="J182" s="183">
        <f t="shared" si="20"/>
        <v>0</v>
      </c>
      <c r="K182" s="185"/>
      <c r="L182" s="30"/>
      <c r="M182" s="186" t="s">
        <v>1</v>
      </c>
      <c r="N182" s="187" t="s">
        <v>44</v>
      </c>
      <c r="O182" s="55"/>
      <c r="P182" s="174">
        <f t="shared" si="21"/>
        <v>0</v>
      </c>
      <c r="Q182" s="174">
        <v>0</v>
      </c>
      <c r="R182" s="174">
        <f t="shared" si="22"/>
        <v>0</v>
      </c>
      <c r="S182" s="174">
        <v>3.5000000000000001E-3</v>
      </c>
      <c r="T182" s="175">
        <f t="shared" si="23"/>
        <v>0.54600000000000004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6" t="s">
        <v>207</v>
      </c>
      <c r="AT182" s="176" t="s">
        <v>170</v>
      </c>
      <c r="AU182" s="176" t="s">
        <v>94</v>
      </c>
      <c r="AY182" s="14" t="s">
        <v>143</v>
      </c>
      <c r="BE182" s="177">
        <f t="shared" si="24"/>
        <v>0</v>
      </c>
      <c r="BF182" s="177">
        <f t="shared" si="25"/>
        <v>0</v>
      </c>
      <c r="BG182" s="177">
        <f t="shared" si="26"/>
        <v>0</v>
      </c>
      <c r="BH182" s="177">
        <f t="shared" si="27"/>
        <v>0</v>
      </c>
      <c r="BI182" s="177">
        <f t="shared" si="28"/>
        <v>0</v>
      </c>
      <c r="BJ182" s="14" t="s">
        <v>90</v>
      </c>
      <c r="BK182" s="178">
        <f t="shared" si="29"/>
        <v>0</v>
      </c>
      <c r="BL182" s="14" t="s">
        <v>207</v>
      </c>
      <c r="BM182" s="176" t="s">
        <v>467</v>
      </c>
    </row>
    <row r="183" spans="1:65" s="2" customFormat="1" ht="21.75" customHeight="1">
      <c r="A183" s="29"/>
      <c r="B183" s="163"/>
      <c r="C183" s="179" t="s">
        <v>468</v>
      </c>
      <c r="D183" s="179" t="s">
        <v>170</v>
      </c>
      <c r="E183" s="180" t="s">
        <v>469</v>
      </c>
      <c r="F183" s="181" t="s">
        <v>470</v>
      </c>
      <c r="G183" s="182" t="s">
        <v>149</v>
      </c>
      <c r="H183" s="183">
        <v>156</v>
      </c>
      <c r="I183" s="184"/>
      <c r="J183" s="183">
        <f t="shared" si="20"/>
        <v>0</v>
      </c>
      <c r="K183" s="185"/>
      <c r="L183" s="30"/>
      <c r="M183" s="186" t="s">
        <v>1</v>
      </c>
      <c r="N183" s="187" t="s">
        <v>44</v>
      </c>
      <c r="O183" s="55"/>
      <c r="P183" s="174">
        <f t="shared" si="21"/>
        <v>0</v>
      </c>
      <c r="Q183" s="174">
        <v>3.5E-4</v>
      </c>
      <c r="R183" s="174">
        <f t="shared" si="22"/>
        <v>5.4600000000000003E-2</v>
      </c>
      <c r="S183" s="174">
        <v>0</v>
      </c>
      <c r="T183" s="175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6" t="s">
        <v>207</v>
      </c>
      <c r="AT183" s="176" t="s">
        <v>170</v>
      </c>
      <c r="AU183" s="176" t="s">
        <v>94</v>
      </c>
      <c r="AY183" s="14" t="s">
        <v>143</v>
      </c>
      <c r="BE183" s="177">
        <f t="shared" si="24"/>
        <v>0</v>
      </c>
      <c r="BF183" s="177">
        <f t="shared" si="25"/>
        <v>0</v>
      </c>
      <c r="BG183" s="177">
        <f t="shared" si="26"/>
        <v>0</v>
      </c>
      <c r="BH183" s="177">
        <f t="shared" si="27"/>
        <v>0</v>
      </c>
      <c r="BI183" s="177">
        <f t="shared" si="28"/>
        <v>0</v>
      </c>
      <c r="BJ183" s="14" t="s">
        <v>90</v>
      </c>
      <c r="BK183" s="178">
        <f t="shared" si="29"/>
        <v>0</v>
      </c>
      <c r="BL183" s="14" t="s">
        <v>207</v>
      </c>
      <c r="BM183" s="176" t="s">
        <v>471</v>
      </c>
    </row>
    <row r="184" spans="1:65" s="2" customFormat="1" ht="21.75" customHeight="1">
      <c r="A184" s="29"/>
      <c r="B184" s="163"/>
      <c r="C184" s="179" t="s">
        <v>472</v>
      </c>
      <c r="D184" s="179" t="s">
        <v>170</v>
      </c>
      <c r="E184" s="180" t="s">
        <v>473</v>
      </c>
      <c r="F184" s="181" t="s">
        <v>474</v>
      </c>
      <c r="G184" s="182" t="s">
        <v>149</v>
      </c>
      <c r="H184" s="183">
        <v>110.7</v>
      </c>
      <c r="I184" s="184"/>
      <c r="J184" s="183">
        <f t="shared" si="20"/>
        <v>0</v>
      </c>
      <c r="K184" s="185"/>
      <c r="L184" s="30"/>
      <c r="M184" s="186" t="s">
        <v>1</v>
      </c>
      <c r="N184" s="187" t="s">
        <v>44</v>
      </c>
      <c r="O184" s="55"/>
      <c r="P184" s="174">
        <f t="shared" si="21"/>
        <v>0</v>
      </c>
      <c r="Q184" s="174">
        <v>3.2000000000000003E-4</v>
      </c>
      <c r="R184" s="174">
        <f t="shared" si="22"/>
        <v>3.5424000000000004E-2</v>
      </c>
      <c r="S184" s="174">
        <v>0</v>
      </c>
      <c r="T184" s="175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6" t="s">
        <v>207</v>
      </c>
      <c r="AT184" s="176" t="s">
        <v>170</v>
      </c>
      <c r="AU184" s="176" t="s">
        <v>94</v>
      </c>
      <c r="AY184" s="14" t="s">
        <v>143</v>
      </c>
      <c r="BE184" s="177">
        <f t="shared" si="24"/>
        <v>0</v>
      </c>
      <c r="BF184" s="177">
        <f t="shared" si="25"/>
        <v>0</v>
      </c>
      <c r="BG184" s="177">
        <f t="shared" si="26"/>
        <v>0</v>
      </c>
      <c r="BH184" s="177">
        <f t="shared" si="27"/>
        <v>0</v>
      </c>
      <c r="BI184" s="177">
        <f t="shared" si="28"/>
        <v>0</v>
      </c>
      <c r="BJ184" s="14" t="s">
        <v>90</v>
      </c>
      <c r="BK184" s="178">
        <f t="shared" si="29"/>
        <v>0</v>
      </c>
      <c r="BL184" s="14" t="s">
        <v>207</v>
      </c>
      <c r="BM184" s="176" t="s">
        <v>475</v>
      </c>
    </row>
    <row r="185" spans="1:65" s="2" customFormat="1" ht="21.75" customHeight="1">
      <c r="A185" s="29"/>
      <c r="B185" s="163"/>
      <c r="C185" s="179" t="s">
        <v>476</v>
      </c>
      <c r="D185" s="179" t="s">
        <v>170</v>
      </c>
      <c r="E185" s="180" t="s">
        <v>299</v>
      </c>
      <c r="F185" s="181" t="s">
        <v>300</v>
      </c>
      <c r="G185" s="182" t="s">
        <v>222</v>
      </c>
      <c r="H185" s="183">
        <v>0.46</v>
      </c>
      <c r="I185" s="184"/>
      <c r="J185" s="183">
        <f t="shared" si="20"/>
        <v>0</v>
      </c>
      <c r="K185" s="185"/>
      <c r="L185" s="30"/>
      <c r="M185" s="188" t="s">
        <v>1</v>
      </c>
      <c r="N185" s="189" t="s">
        <v>44</v>
      </c>
      <c r="O185" s="190"/>
      <c r="P185" s="191">
        <f t="shared" si="21"/>
        <v>0</v>
      </c>
      <c r="Q185" s="191">
        <v>0</v>
      </c>
      <c r="R185" s="191">
        <f t="shared" si="22"/>
        <v>0</v>
      </c>
      <c r="S185" s="191">
        <v>0</v>
      </c>
      <c r="T185" s="192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6" t="s">
        <v>207</v>
      </c>
      <c r="AT185" s="176" t="s">
        <v>170</v>
      </c>
      <c r="AU185" s="176" t="s">
        <v>94</v>
      </c>
      <c r="AY185" s="14" t="s">
        <v>143</v>
      </c>
      <c r="BE185" s="177">
        <f t="shared" si="24"/>
        <v>0</v>
      </c>
      <c r="BF185" s="177">
        <f t="shared" si="25"/>
        <v>0</v>
      </c>
      <c r="BG185" s="177">
        <f t="shared" si="26"/>
        <v>0</v>
      </c>
      <c r="BH185" s="177">
        <f t="shared" si="27"/>
        <v>0</v>
      </c>
      <c r="BI185" s="177">
        <f t="shared" si="28"/>
        <v>0</v>
      </c>
      <c r="BJ185" s="14" t="s">
        <v>90</v>
      </c>
      <c r="BK185" s="178">
        <f t="shared" si="29"/>
        <v>0</v>
      </c>
      <c r="BL185" s="14" t="s">
        <v>207</v>
      </c>
      <c r="BM185" s="176" t="s">
        <v>477</v>
      </c>
    </row>
    <row r="186" spans="1:65" s="2" customFormat="1" ht="6.95" customHeight="1">
      <c r="A186" s="29"/>
      <c r="B186" s="44"/>
      <c r="C186" s="45"/>
      <c r="D186" s="45"/>
      <c r="E186" s="45"/>
      <c r="F186" s="45"/>
      <c r="G186" s="45"/>
      <c r="H186" s="45"/>
      <c r="I186" s="122"/>
      <c r="J186" s="45"/>
      <c r="K186" s="45"/>
      <c r="L186" s="30"/>
      <c r="M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</row>
  </sheetData>
  <autoFilter ref="C133:K185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4"/>
  <sheetViews>
    <sheetView showGridLines="0" topLeftCell="A97" workbookViewId="0">
      <selection activeCell="E20" sqref="E20:H20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36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4" t="s">
        <v>112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78</v>
      </c>
    </row>
    <row r="4" spans="1:46" s="1" customFormat="1" ht="24.95" customHeight="1">
      <c r="B4" s="17"/>
      <c r="D4" s="18" t="s">
        <v>113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14</v>
      </c>
      <c r="I6" s="95"/>
      <c r="L6" s="17"/>
    </row>
    <row r="7" spans="1:46" s="1" customFormat="1" ht="23.25" customHeight="1">
      <c r="B7" s="17"/>
      <c r="E7" s="237" t="str">
        <f>'Rekapitulácia stavby'!K6</f>
        <v>ZLEPŠENIE ENERGETICKEJ HOSPODÁRNOSTI BUDOVY ZÁKLADNEJ ŠKOLY</v>
      </c>
      <c r="F7" s="238"/>
      <c r="G7" s="238"/>
      <c r="H7" s="238"/>
      <c r="I7" s="95"/>
      <c r="L7" s="17"/>
    </row>
    <row r="8" spans="1:46" s="1" customFormat="1" ht="12" customHeight="1">
      <c r="B8" s="17"/>
      <c r="D8" s="24" t="s">
        <v>114</v>
      </c>
      <c r="I8" s="95"/>
      <c r="L8" s="17"/>
    </row>
    <row r="9" spans="1:46" s="2" customFormat="1" ht="16.5" customHeight="1">
      <c r="A9" s="29"/>
      <c r="B9" s="30"/>
      <c r="C9" s="29"/>
      <c r="D9" s="29"/>
      <c r="E9" s="237" t="s">
        <v>478</v>
      </c>
      <c r="F9" s="240"/>
      <c r="G9" s="240"/>
      <c r="H9" s="240"/>
      <c r="I9" s="9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116</v>
      </c>
      <c r="E10" s="29"/>
      <c r="F10" s="29"/>
      <c r="G10" s="29"/>
      <c r="H10" s="29"/>
      <c r="I10" s="9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93" t="s">
        <v>479</v>
      </c>
      <c r="F11" s="240"/>
      <c r="G11" s="240"/>
      <c r="H11" s="240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16</v>
      </c>
      <c r="E13" s="29"/>
      <c r="F13" s="22" t="s">
        <v>1</v>
      </c>
      <c r="G13" s="29"/>
      <c r="H13" s="29"/>
      <c r="I13" s="100" t="s">
        <v>17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18</v>
      </c>
      <c r="E14" s="29"/>
      <c r="F14" s="22" t="s">
        <v>19</v>
      </c>
      <c r="G14" s="29"/>
      <c r="H14" s="29"/>
      <c r="I14" s="100" t="s">
        <v>20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9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21</v>
      </c>
      <c r="E16" s="29"/>
      <c r="F16" s="29"/>
      <c r="G16" s="29"/>
      <c r="H16" s="29"/>
      <c r="I16" s="100" t="s">
        <v>22</v>
      </c>
      <c r="J16" s="22" t="s">
        <v>23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100" t="s">
        <v>25</v>
      </c>
      <c r="J17" s="22" t="s">
        <v>26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9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100" t="s">
        <v>22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41" t="str">
        <f>'Rekapitulácia stavby'!E14</f>
        <v>Vyplň údaj</v>
      </c>
      <c r="F20" s="220"/>
      <c r="G20" s="220"/>
      <c r="H20" s="220"/>
      <c r="I20" s="100" t="s">
        <v>25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9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100" t="s">
        <v>22</v>
      </c>
      <c r="J22" s="22" t="s">
        <v>30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">
        <v>31</v>
      </c>
      <c r="F23" s="29"/>
      <c r="G23" s="29"/>
      <c r="H23" s="29"/>
      <c r="I23" s="100" t="s">
        <v>25</v>
      </c>
      <c r="J23" s="22" t="s">
        <v>32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9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35</v>
      </c>
      <c r="E25" s="29"/>
      <c r="F25" s="29"/>
      <c r="G25" s="29"/>
      <c r="H25" s="29"/>
      <c r="I25" s="100" t="s">
        <v>22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100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9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37</v>
      </c>
      <c r="E28" s="29"/>
      <c r="F28" s="29"/>
      <c r="G28" s="29"/>
      <c r="H28" s="29"/>
      <c r="I28" s="9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101"/>
      <c r="B29" s="102"/>
      <c r="C29" s="101"/>
      <c r="D29" s="101"/>
      <c r="E29" s="225" t="s">
        <v>1</v>
      </c>
      <c r="F29" s="225"/>
      <c r="G29" s="225"/>
      <c r="H29" s="225"/>
      <c r="I29" s="103"/>
      <c r="J29" s="101"/>
      <c r="K29" s="101"/>
      <c r="L29" s="104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105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6" t="s">
        <v>38</v>
      </c>
      <c r="E32" s="29"/>
      <c r="F32" s="29"/>
      <c r="G32" s="29"/>
      <c r="H32" s="29"/>
      <c r="I32" s="99"/>
      <c r="J32" s="68">
        <f>ROUND(J135,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40</v>
      </c>
      <c r="G34" s="29"/>
      <c r="H34" s="29"/>
      <c r="I34" s="107" t="s">
        <v>39</v>
      </c>
      <c r="J34" s="33" t="s">
        <v>41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8" t="s">
        <v>42</v>
      </c>
      <c r="E35" s="24" t="s">
        <v>43</v>
      </c>
      <c r="F35" s="108">
        <f>ROUND((SUM(BE135:BE183)),  2)</f>
        <v>0</v>
      </c>
      <c r="G35" s="29"/>
      <c r="H35" s="29"/>
      <c r="I35" s="109">
        <v>0.2</v>
      </c>
      <c r="J35" s="108">
        <f>ROUND(((SUM(BE135:BE183))*I35),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44</v>
      </c>
      <c r="F36" s="108">
        <f>ROUND((SUM(BF135:BF183)),  2)</f>
        <v>0</v>
      </c>
      <c r="G36" s="29"/>
      <c r="H36" s="29"/>
      <c r="I36" s="109">
        <v>0.2</v>
      </c>
      <c r="J36" s="108">
        <f>ROUND(((SUM(BF135:BF183))*I36),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8">
        <f>ROUND((SUM(BG135:BG183)),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46</v>
      </c>
      <c r="F38" s="108">
        <f>ROUND((SUM(BH135:BH183)),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47</v>
      </c>
      <c r="F39" s="108">
        <f>ROUND((SUM(BI135:BI183)),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9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10"/>
      <c r="D41" s="111" t="s">
        <v>48</v>
      </c>
      <c r="E41" s="57"/>
      <c r="F41" s="57"/>
      <c r="G41" s="112" t="s">
        <v>49</v>
      </c>
      <c r="H41" s="113" t="s">
        <v>50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I43" s="95"/>
      <c r="L43" s="17"/>
    </row>
    <row r="44" spans="1:31" s="1" customFormat="1" ht="14.45" customHeight="1">
      <c r="B44" s="17"/>
      <c r="I44" s="95"/>
      <c r="L44" s="17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51</v>
      </c>
      <c r="E50" s="41"/>
      <c r="F50" s="41"/>
      <c r="G50" s="40" t="s">
        <v>52</v>
      </c>
      <c r="H50" s="41"/>
      <c r="I50" s="117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53</v>
      </c>
      <c r="E61" s="32"/>
      <c r="F61" s="118" t="s">
        <v>54</v>
      </c>
      <c r="G61" s="42" t="s">
        <v>53</v>
      </c>
      <c r="H61" s="32"/>
      <c r="I61" s="119"/>
      <c r="J61" s="120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53</v>
      </c>
      <c r="E76" s="32"/>
      <c r="F76" s="118" t="s">
        <v>54</v>
      </c>
      <c r="G76" s="42" t="s">
        <v>53</v>
      </c>
      <c r="H76" s="32"/>
      <c r="I76" s="119"/>
      <c r="J76" s="120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120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37" t="str">
        <f>E7</f>
        <v>ZLEPŠENIE ENERGETICKEJ HOSPODÁRNOSTI BUDOVY ZÁKLADNEJ ŠKOLY</v>
      </c>
      <c r="F85" s="238"/>
      <c r="G85" s="238"/>
      <c r="H85" s="238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114</v>
      </c>
      <c r="I86" s="95"/>
      <c r="L86" s="17"/>
    </row>
    <row r="87" spans="1:31" s="2" customFormat="1" ht="16.5" customHeight="1">
      <c r="A87" s="29"/>
      <c r="B87" s="30"/>
      <c r="C87" s="29"/>
      <c r="D87" s="29"/>
      <c r="E87" s="237" t="s">
        <v>478</v>
      </c>
      <c r="F87" s="240"/>
      <c r="G87" s="240"/>
      <c r="H87" s="240"/>
      <c r="I87" s="9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116</v>
      </c>
      <c r="D88" s="29"/>
      <c r="E88" s="29"/>
      <c r="F88" s="29"/>
      <c r="G88" s="29"/>
      <c r="H88" s="29"/>
      <c r="I88" s="9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93" t="str">
        <f>E11</f>
        <v>D. - Ostatné stavebné práce</v>
      </c>
      <c r="F89" s="240"/>
      <c r="G89" s="240"/>
      <c r="H89" s="240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18</v>
      </c>
      <c r="D91" s="29"/>
      <c r="E91" s="29"/>
      <c r="F91" s="22" t="str">
        <f>F14</f>
        <v>Balog nad Ipľom 294, 991 11, parc.č.11</v>
      </c>
      <c r="G91" s="29"/>
      <c r="H91" s="29"/>
      <c r="I91" s="100" t="s">
        <v>20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40.15" customHeight="1">
      <c r="A93" s="29"/>
      <c r="B93" s="30"/>
      <c r="C93" s="24" t="s">
        <v>21</v>
      </c>
      <c r="D93" s="29"/>
      <c r="E93" s="29"/>
      <c r="F93" s="22" t="str">
        <f>E17</f>
        <v xml:space="preserve">Obec Balog nad Ipľom, Hlavná 75, 991 11 </v>
      </c>
      <c r="G93" s="29"/>
      <c r="H93" s="29"/>
      <c r="I93" s="100" t="s">
        <v>29</v>
      </c>
      <c r="J93" s="27" t="str">
        <f>E23</f>
        <v>Energetické certifikaty s.r.o., Balog nad Ipľom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100" t="s">
        <v>35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24" t="s">
        <v>121</v>
      </c>
      <c r="D96" s="110"/>
      <c r="E96" s="110"/>
      <c r="F96" s="110"/>
      <c r="G96" s="110"/>
      <c r="H96" s="110"/>
      <c r="I96" s="125"/>
      <c r="J96" s="126" t="s">
        <v>122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27" t="s">
        <v>123</v>
      </c>
      <c r="D98" s="29"/>
      <c r="E98" s="29"/>
      <c r="F98" s="29"/>
      <c r="G98" s="29"/>
      <c r="H98" s="29"/>
      <c r="I98" s="99"/>
      <c r="J98" s="68">
        <f>J135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124</v>
      </c>
    </row>
    <row r="99" spans="1:47" s="9" customFormat="1" ht="24.95" customHeight="1">
      <c r="B99" s="128"/>
      <c r="D99" s="129" t="s">
        <v>125</v>
      </c>
      <c r="E99" s="130"/>
      <c r="F99" s="130"/>
      <c r="G99" s="130"/>
      <c r="H99" s="130"/>
      <c r="I99" s="131"/>
      <c r="J99" s="132">
        <f>J136</f>
        <v>0</v>
      </c>
      <c r="L99" s="128"/>
    </row>
    <row r="100" spans="1:47" s="10" customFormat="1" ht="19.899999999999999" customHeight="1">
      <c r="B100" s="133"/>
      <c r="D100" s="134" t="s">
        <v>126</v>
      </c>
      <c r="E100" s="135"/>
      <c r="F100" s="135"/>
      <c r="G100" s="135"/>
      <c r="H100" s="135"/>
      <c r="I100" s="136"/>
      <c r="J100" s="137">
        <f>J137</f>
        <v>0</v>
      </c>
      <c r="L100" s="133"/>
    </row>
    <row r="101" spans="1:47" s="10" customFormat="1" ht="19.899999999999999" customHeight="1">
      <c r="B101" s="133"/>
      <c r="D101" s="134" t="s">
        <v>127</v>
      </c>
      <c r="E101" s="135"/>
      <c r="F101" s="135"/>
      <c r="G101" s="135"/>
      <c r="H101" s="135"/>
      <c r="I101" s="136"/>
      <c r="J101" s="137">
        <f>J139</f>
        <v>0</v>
      </c>
      <c r="L101" s="133"/>
    </row>
    <row r="102" spans="1:47" s="9" customFormat="1" ht="24.95" customHeight="1">
      <c r="B102" s="128"/>
      <c r="D102" s="129" t="s">
        <v>263</v>
      </c>
      <c r="E102" s="130"/>
      <c r="F102" s="130"/>
      <c r="G102" s="130"/>
      <c r="H102" s="130"/>
      <c r="I102" s="131"/>
      <c r="J102" s="132">
        <f>J148</f>
        <v>0</v>
      </c>
      <c r="L102" s="128"/>
    </row>
    <row r="103" spans="1:47" s="10" customFormat="1" ht="19.899999999999999" customHeight="1">
      <c r="B103" s="133"/>
      <c r="D103" s="134" t="s">
        <v>350</v>
      </c>
      <c r="E103" s="135"/>
      <c r="F103" s="135"/>
      <c r="G103" s="135"/>
      <c r="H103" s="135"/>
      <c r="I103" s="136"/>
      <c r="J103" s="137">
        <f>J149</f>
        <v>0</v>
      </c>
      <c r="L103" s="133"/>
    </row>
    <row r="104" spans="1:47" s="10" customFormat="1" ht="14.85" customHeight="1">
      <c r="B104" s="133"/>
      <c r="D104" s="134" t="s">
        <v>351</v>
      </c>
      <c r="E104" s="135"/>
      <c r="F104" s="135"/>
      <c r="G104" s="135"/>
      <c r="H104" s="135"/>
      <c r="I104" s="136"/>
      <c r="J104" s="137">
        <f>J150</f>
        <v>0</v>
      </c>
      <c r="L104" s="133"/>
    </row>
    <row r="105" spans="1:47" s="10" customFormat="1" ht="14.85" customHeight="1">
      <c r="B105" s="133"/>
      <c r="D105" s="134" t="s">
        <v>352</v>
      </c>
      <c r="E105" s="135"/>
      <c r="F105" s="135"/>
      <c r="G105" s="135"/>
      <c r="H105" s="135"/>
      <c r="I105" s="136"/>
      <c r="J105" s="137">
        <f>J155</f>
        <v>0</v>
      </c>
      <c r="L105" s="133"/>
    </row>
    <row r="106" spans="1:47" s="10" customFormat="1" ht="19.899999999999999" customHeight="1">
      <c r="B106" s="133"/>
      <c r="D106" s="134" t="s">
        <v>264</v>
      </c>
      <c r="E106" s="135"/>
      <c r="F106" s="135"/>
      <c r="G106" s="135"/>
      <c r="H106" s="135"/>
      <c r="I106" s="136"/>
      <c r="J106" s="137">
        <f>J158</f>
        <v>0</v>
      </c>
      <c r="L106" s="133"/>
    </row>
    <row r="107" spans="1:47" s="10" customFormat="1" ht="14.85" customHeight="1">
      <c r="B107" s="133"/>
      <c r="D107" s="134" t="s">
        <v>265</v>
      </c>
      <c r="E107" s="135"/>
      <c r="F107" s="135"/>
      <c r="G107" s="135"/>
      <c r="H107" s="135"/>
      <c r="I107" s="136"/>
      <c r="J107" s="137">
        <f>J159</f>
        <v>0</v>
      </c>
      <c r="L107" s="133"/>
    </row>
    <row r="108" spans="1:47" s="10" customFormat="1" ht="14.85" customHeight="1">
      <c r="B108" s="133"/>
      <c r="D108" s="134" t="s">
        <v>480</v>
      </c>
      <c r="E108" s="135"/>
      <c r="F108" s="135"/>
      <c r="G108" s="135"/>
      <c r="H108" s="135"/>
      <c r="I108" s="136"/>
      <c r="J108" s="137">
        <f>J162</f>
        <v>0</v>
      </c>
      <c r="L108" s="133"/>
    </row>
    <row r="109" spans="1:47" s="10" customFormat="1" ht="19.899999999999999" customHeight="1">
      <c r="B109" s="133"/>
      <c r="D109" s="134" t="s">
        <v>267</v>
      </c>
      <c r="E109" s="135"/>
      <c r="F109" s="135"/>
      <c r="G109" s="135"/>
      <c r="H109" s="135"/>
      <c r="I109" s="136"/>
      <c r="J109" s="137">
        <f>J166</f>
        <v>0</v>
      </c>
      <c r="L109" s="133"/>
    </row>
    <row r="110" spans="1:47" s="10" customFormat="1" ht="14.85" customHeight="1">
      <c r="B110" s="133"/>
      <c r="D110" s="134" t="s">
        <v>481</v>
      </c>
      <c r="E110" s="135"/>
      <c r="F110" s="135"/>
      <c r="G110" s="135"/>
      <c r="H110" s="135"/>
      <c r="I110" s="136"/>
      <c r="J110" s="137">
        <f>J167</f>
        <v>0</v>
      </c>
      <c r="L110" s="133"/>
    </row>
    <row r="111" spans="1:47" s="9" customFormat="1" ht="24.95" customHeight="1">
      <c r="B111" s="128"/>
      <c r="D111" s="129" t="s">
        <v>482</v>
      </c>
      <c r="E111" s="130"/>
      <c r="F111" s="130"/>
      <c r="G111" s="130"/>
      <c r="H111" s="130"/>
      <c r="I111" s="131"/>
      <c r="J111" s="132">
        <f>J171</f>
        <v>0</v>
      </c>
      <c r="L111" s="128"/>
    </row>
    <row r="112" spans="1:47" s="10" customFormat="1" ht="19.899999999999999" customHeight="1">
      <c r="B112" s="133"/>
      <c r="D112" s="134" t="s">
        <v>483</v>
      </c>
      <c r="E112" s="135"/>
      <c r="F112" s="135"/>
      <c r="G112" s="135"/>
      <c r="H112" s="135"/>
      <c r="I112" s="136"/>
      <c r="J112" s="137">
        <f>J172</f>
        <v>0</v>
      </c>
      <c r="L112" s="133"/>
    </row>
    <row r="113" spans="1:31" s="10" customFormat="1" ht="19.899999999999999" customHeight="1">
      <c r="B113" s="133"/>
      <c r="D113" s="134" t="s">
        <v>484</v>
      </c>
      <c r="E113" s="135"/>
      <c r="F113" s="135"/>
      <c r="G113" s="135"/>
      <c r="H113" s="135"/>
      <c r="I113" s="136"/>
      <c r="J113" s="137">
        <f>J179</f>
        <v>0</v>
      </c>
      <c r="L113" s="133"/>
    </row>
    <row r="114" spans="1:31" s="2" customFormat="1" ht="21.75" customHeight="1">
      <c r="A114" s="29"/>
      <c r="B114" s="30"/>
      <c r="C114" s="29"/>
      <c r="D114" s="29"/>
      <c r="E114" s="29"/>
      <c r="F114" s="29"/>
      <c r="G114" s="29"/>
      <c r="H114" s="29"/>
      <c r="I114" s="9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4"/>
      <c r="C115" s="45"/>
      <c r="D115" s="45"/>
      <c r="E115" s="45"/>
      <c r="F115" s="45"/>
      <c r="G115" s="45"/>
      <c r="H115" s="45"/>
      <c r="I115" s="122"/>
      <c r="J115" s="45"/>
      <c r="K115" s="45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6"/>
      <c r="C119" s="47"/>
      <c r="D119" s="47"/>
      <c r="E119" s="47"/>
      <c r="F119" s="47"/>
      <c r="G119" s="47"/>
      <c r="H119" s="47"/>
      <c r="I119" s="123"/>
      <c r="J119" s="47"/>
      <c r="K119" s="47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129</v>
      </c>
      <c r="D120" s="29"/>
      <c r="E120" s="29"/>
      <c r="F120" s="29"/>
      <c r="G120" s="29"/>
      <c r="H120" s="29"/>
      <c r="I120" s="9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14</v>
      </c>
      <c r="D122" s="29"/>
      <c r="E122" s="29"/>
      <c r="F122" s="29"/>
      <c r="G122" s="29"/>
      <c r="H122" s="29"/>
      <c r="I122" s="9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23.25" customHeight="1">
      <c r="A123" s="29"/>
      <c r="B123" s="30"/>
      <c r="C123" s="29"/>
      <c r="D123" s="29"/>
      <c r="E123" s="237" t="str">
        <f>E7</f>
        <v>ZLEPŠENIE ENERGETICKEJ HOSPODÁRNOSTI BUDOVY ZÁKLADNEJ ŠKOLY</v>
      </c>
      <c r="F123" s="238"/>
      <c r="G123" s="238"/>
      <c r="H123" s="238"/>
      <c r="I123" s="9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1" customFormat="1" ht="12" customHeight="1">
      <c r="B124" s="17"/>
      <c r="C124" s="24" t="s">
        <v>114</v>
      </c>
      <c r="I124" s="95"/>
      <c r="L124" s="17"/>
    </row>
    <row r="125" spans="1:31" s="2" customFormat="1" ht="16.5" customHeight="1">
      <c r="A125" s="29"/>
      <c r="B125" s="30"/>
      <c r="C125" s="29"/>
      <c r="D125" s="29"/>
      <c r="E125" s="237" t="s">
        <v>478</v>
      </c>
      <c r="F125" s="240"/>
      <c r="G125" s="240"/>
      <c r="H125" s="240"/>
      <c r="I125" s="9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116</v>
      </c>
      <c r="D126" s="29"/>
      <c r="E126" s="29"/>
      <c r="F126" s="29"/>
      <c r="G126" s="29"/>
      <c r="H126" s="29"/>
      <c r="I126" s="9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6.5" customHeight="1">
      <c r="A127" s="29"/>
      <c r="B127" s="30"/>
      <c r="C127" s="29"/>
      <c r="D127" s="29"/>
      <c r="E127" s="193" t="str">
        <f>E11</f>
        <v>D. - Ostatné stavebné práce</v>
      </c>
      <c r="F127" s="240"/>
      <c r="G127" s="240"/>
      <c r="H127" s="240"/>
      <c r="I127" s="9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9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F14</f>
        <v>Balog nad Ipľom 294, 991 11, parc.č.11</v>
      </c>
      <c r="G129" s="29"/>
      <c r="H129" s="29"/>
      <c r="I129" s="100" t="s">
        <v>20</v>
      </c>
      <c r="J129" s="52" t="str">
        <f>IF(J14="","",J14)</f>
        <v/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99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40.15" customHeight="1">
      <c r="A131" s="29"/>
      <c r="B131" s="30"/>
      <c r="C131" s="24" t="s">
        <v>21</v>
      </c>
      <c r="D131" s="29"/>
      <c r="E131" s="29"/>
      <c r="F131" s="22" t="str">
        <f>E17</f>
        <v xml:space="preserve">Obec Balog nad Ipľom, Hlavná 75, 991 11 </v>
      </c>
      <c r="G131" s="29"/>
      <c r="H131" s="29"/>
      <c r="I131" s="100" t="s">
        <v>29</v>
      </c>
      <c r="J131" s="27" t="str">
        <f>E23</f>
        <v>Energetické certifikaty s.r.o., Balog nad Ipľom</v>
      </c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27</v>
      </c>
      <c r="D132" s="29"/>
      <c r="E132" s="29"/>
      <c r="F132" s="22" t="str">
        <f>IF(E20="","",E20)</f>
        <v>Vyplň údaj</v>
      </c>
      <c r="G132" s="29"/>
      <c r="H132" s="29"/>
      <c r="I132" s="100" t="s">
        <v>35</v>
      </c>
      <c r="J132" s="27" t="str">
        <f>E26</f>
        <v xml:space="preserve"> </v>
      </c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99"/>
      <c r="J133" s="29"/>
      <c r="K133" s="29"/>
      <c r="L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130</v>
      </c>
      <c r="D134" s="141" t="s">
        <v>63</v>
      </c>
      <c r="E134" s="141" t="s">
        <v>59</v>
      </c>
      <c r="F134" s="141" t="s">
        <v>60</v>
      </c>
      <c r="G134" s="141" t="s">
        <v>131</v>
      </c>
      <c r="H134" s="141" t="s">
        <v>132</v>
      </c>
      <c r="I134" s="142" t="s">
        <v>133</v>
      </c>
      <c r="J134" s="143" t="s">
        <v>122</v>
      </c>
      <c r="K134" s="144" t="s">
        <v>134</v>
      </c>
      <c r="L134" s="145"/>
      <c r="M134" s="59" t="s">
        <v>1</v>
      </c>
      <c r="N134" s="60" t="s">
        <v>42</v>
      </c>
      <c r="O134" s="60" t="s">
        <v>135</v>
      </c>
      <c r="P134" s="60" t="s">
        <v>136</v>
      </c>
      <c r="Q134" s="60" t="s">
        <v>137</v>
      </c>
      <c r="R134" s="60" t="s">
        <v>138</v>
      </c>
      <c r="S134" s="60" t="s">
        <v>139</v>
      </c>
      <c r="T134" s="61" t="s">
        <v>140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6" t="s">
        <v>123</v>
      </c>
      <c r="D135" s="29"/>
      <c r="E135" s="29"/>
      <c r="F135" s="29"/>
      <c r="G135" s="29"/>
      <c r="H135" s="29"/>
      <c r="I135" s="99"/>
      <c r="J135" s="146">
        <f>BK135</f>
        <v>0</v>
      </c>
      <c r="K135" s="29"/>
      <c r="L135" s="30"/>
      <c r="M135" s="62"/>
      <c r="N135" s="53"/>
      <c r="O135" s="63"/>
      <c r="P135" s="147">
        <f>P136+P148+P171</f>
        <v>0</v>
      </c>
      <c r="Q135" s="63"/>
      <c r="R135" s="147">
        <f>R136+R148+R171</f>
        <v>0.10842860000000001</v>
      </c>
      <c r="S135" s="63"/>
      <c r="T135" s="148">
        <f>T136+T148+T171</f>
        <v>0.44362500000000005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77</v>
      </c>
      <c r="AU135" s="14" t="s">
        <v>124</v>
      </c>
      <c r="BK135" s="149">
        <f>BK136+BK148+BK171</f>
        <v>0</v>
      </c>
    </row>
    <row r="136" spans="1:65" s="12" customFormat="1" ht="25.9" customHeight="1">
      <c r="B136" s="150"/>
      <c r="D136" s="151" t="s">
        <v>77</v>
      </c>
      <c r="E136" s="152" t="s">
        <v>141</v>
      </c>
      <c r="F136" s="152" t="s">
        <v>142</v>
      </c>
      <c r="I136" s="153"/>
      <c r="J136" s="154">
        <f>BK136</f>
        <v>0</v>
      </c>
      <c r="L136" s="150"/>
      <c r="M136" s="155"/>
      <c r="N136" s="156"/>
      <c r="O136" s="156"/>
      <c r="P136" s="157">
        <f>P137+P139</f>
        <v>0</v>
      </c>
      <c r="Q136" s="156"/>
      <c r="R136" s="157">
        <f>R137+R139</f>
        <v>6.0562500000000005E-2</v>
      </c>
      <c r="S136" s="156"/>
      <c r="T136" s="158">
        <f>T137+T139</f>
        <v>0.44362500000000005</v>
      </c>
      <c r="AR136" s="151" t="s">
        <v>85</v>
      </c>
      <c r="AT136" s="159" t="s">
        <v>77</v>
      </c>
      <c r="AU136" s="159" t="s">
        <v>78</v>
      </c>
      <c r="AY136" s="151" t="s">
        <v>143</v>
      </c>
      <c r="BK136" s="160">
        <f>BK137+BK139</f>
        <v>0</v>
      </c>
    </row>
    <row r="137" spans="1:65" s="12" customFormat="1" ht="22.9" customHeight="1">
      <c r="B137" s="150"/>
      <c r="D137" s="151" t="s">
        <v>77</v>
      </c>
      <c r="E137" s="161" t="s">
        <v>144</v>
      </c>
      <c r="F137" s="161" t="s">
        <v>145</v>
      </c>
      <c r="I137" s="153"/>
      <c r="J137" s="162">
        <f>BK137</f>
        <v>0</v>
      </c>
      <c r="L137" s="150"/>
      <c r="M137" s="155"/>
      <c r="N137" s="156"/>
      <c r="O137" s="156"/>
      <c r="P137" s="157">
        <f>P138</f>
        <v>0</v>
      </c>
      <c r="Q137" s="156"/>
      <c r="R137" s="157">
        <f>R138</f>
        <v>6.0562500000000005E-2</v>
      </c>
      <c r="S137" s="156"/>
      <c r="T137" s="158">
        <f>T138</f>
        <v>0</v>
      </c>
      <c r="AR137" s="151" t="s">
        <v>85</v>
      </c>
      <c r="AT137" s="159" t="s">
        <v>77</v>
      </c>
      <c r="AU137" s="159" t="s">
        <v>85</v>
      </c>
      <c r="AY137" s="151" t="s">
        <v>143</v>
      </c>
      <c r="BK137" s="160">
        <f>BK138</f>
        <v>0</v>
      </c>
    </row>
    <row r="138" spans="1:65" s="2" customFormat="1" ht="33" customHeight="1">
      <c r="A138" s="29"/>
      <c r="B138" s="163"/>
      <c r="C138" s="179" t="s">
        <v>85</v>
      </c>
      <c r="D138" s="179" t="s">
        <v>170</v>
      </c>
      <c r="E138" s="180" t="s">
        <v>199</v>
      </c>
      <c r="F138" s="181" t="s">
        <v>485</v>
      </c>
      <c r="G138" s="182" t="s">
        <v>173</v>
      </c>
      <c r="H138" s="183">
        <v>14.25</v>
      </c>
      <c r="I138" s="184"/>
      <c r="J138" s="183">
        <f>ROUND(I138*H138,3)</f>
        <v>0</v>
      </c>
      <c r="K138" s="185"/>
      <c r="L138" s="30"/>
      <c r="M138" s="186" t="s">
        <v>1</v>
      </c>
      <c r="N138" s="187" t="s">
        <v>44</v>
      </c>
      <c r="O138" s="55"/>
      <c r="P138" s="174">
        <f>O138*H138</f>
        <v>0</v>
      </c>
      <c r="Q138" s="174">
        <v>4.2500000000000003E-3</v>
      </c>
      <c r="R138" s="174">
        <f>Q138*H138</f>
        <v>6.0562500000000005E-2</v>
      </c>
      <c r="S138" s="174">
        <v>0</v>
      </c>
      <c r="T138" s="175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6" t="s">
        <v>99</v>
      </c>
      <c r="AT138" s="176" t="s">
        <v>170</v>
      </c>
      <c r="AU138" s="176" t="s">
        <v>90</v>
      </c>
      <c r="AY138" s="14" t="s">
        <v>143</v>
      </c>
      <c r="BE138" s="177">
        <f>IF(N138="základná",J138,0)</f>
        <v>0</v>
      </c>
      <c r="BF138" s="177">
        <f>IF(N138="znížená",J138,0)</f>
        <v>0</v>
      </c>
      <c r="BG138" s="177">
        <f>IF(N138="zákl. prenesená",J138,0)</f>
        <v>0</v>
      </c>
      <c r="BH138" s="177">
        <f>IF(N138="zníž. prenesená",J138,0)</f>
        <v>0</v>
      </c>
      <c r="BI138" s="177">
        <f>IF(N138="nulová",J138,0)</f>
        <v>0</v>
      </c>
      <c r="BJ138" s="14" t="s">
        <v>90</v>
      </c>
      <c r="BK138" s="178">
        <f>ROUND(I138*H138,3)</f>
        <v>0</v>
      </c>
      <c r="BL138" s="14" t="s">
        <v>99</v>
      </c>
      <c r="BM138" s="176" t="s">
        <v>486</v>
      </c>
    </row>
    <row r="139" spans="1:65" s="12" customFormat="1" ht="22.9" customHeight="1">
      <c r="B139" s="150"/>
      <c r="D139" s="151" t="s">
        <v>77</v>
      </c>
      <c r="E139" s="161" t="s">
        <v>178</v>
      </c>
      <c r="F139" s="161" t="s">
        <v>202</v>
      </c>
      <c r="I139" s="153"/>
      <c r="J139" s="162">
        <f>BK139</f>
        <v>0</v>
      </c>
      <c r="L139" s="150"/>
      <c r="M139" s="155"/>
      <c r="N139" s="156"/>
      <c r="O139" s="156"/>
      <c r="P139" s="157">
        <f>SUM(P140:P147)</f>
        <v>0</v>
      </c>
      <c r="Q139" s="156"/>
      <c r="R139" s="157">
        <f>SUM(R140:R147)</f>
        <v>0</v>
      </c>
      <c r="S139" s="156"/>
      <c r="T139" s="158">
        <f>SUM(T140:T147)</f>
        <v>0.44362500000000005</v>
      </c>
      <c r="AR139" s="151" t="s">
        <v>85</v>
      </c>
      <c r="AT139" s="159" t="s">
        <v>77</v>
      </c>
      <c r="AU139" s="159" t="s">
        <v>85</v>
      </c>
      <c r="AY139" s="151" t="s">
        <v>143</v>
      </c>
      <c r="BK139" s="160">
        <f>SUM(BK140:BK147)</f>
        <v>0</v>
      </c>
    </row>
    <row r="140" spans="1:65" s="2" customFormat="1" ht="21.75" customHeight="1">
      <c r="A140" s="29"/>
      <c r="B140" s="163"/>
      <c r="C140" s="179" t="s">
        <v>90</v>
      </c>
      <c r="D140" s="179" t="s">
        <v>170</v>
      </c>
      <c r="E140" s="180" t="s">
        <v>487</v>
      </c>
      <c r="F140" s="181" t="s">
        <v>488</v>
      </c>
      <c r="G140" s="182" t="s">
        <v>173</v>
      </c>
      <c r="H140" s="183">
        <v>2.625</v>
      </c>
      <c r="I140" s="184"/>
      <c r="J140" s="183">
        <f t="shared" ref="J140:J147" si="0">ROUND(I140*H140,3)</f>
        <v>0</v>
      </c>
      <c r="K140" s="185"/>
      <c r="L140" s="30"/>
      <c r="M140" s="186" t="s">
        <v>1</v>
      </c>
      <c r="N140" s="187" t="s">
        <v>44</v>
      </c>
      <c r="O140" s="55"/>
      <c r="P140" s="174">
        <f t="shared" ref="P140:P147" si="1">O140*H140</f>
        <v>0</v>
      </c>
      <c r="Q140" s="174">
        <v>0</v>
      </c>
      <c r="R140" s="174">
        <f t="shared" ref="R140:R147" si="2">Q140*H140</f>
        <v>0</v>
      </c>
      <c r="S140" s="174">
        <v>0.16900000000000001</v>
      </c>
      <c r="T140" s="175">
        <f t="shared" ref="T140:T147" si="3">S140*H140</f>
        <v>0.44362500000000005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207</v>
      </c>
      <c r="AT140" s="176" t="s">
        <v>170</v>
      </c>
      <c r="AU140" s="176" t="s">
        <v>90</v>
      </c>
      <c r="AY140" s="14" t="s">
        <v>143</v>
      </c>
      <c r="BE140" s="177">
        <f t="shared" ref="BE140:BE147" si="4">IF(N140="základná",J140,0)</f>
        <v>0</v>
      </c>
      <c r="BF140" s="177">
        <f t="shared" ref="BF140:BF147" si="5">IF(N140="znížená",J140,0)</f>
        <v>0</v>
      </c>
      <c r="BG140" s="177">
        <f t="shared" ref="BG140:BG147" si="6">IF(N140="zákl. prenesená",J140,0)</f>
        <v>0</v>
      </c>
      <c r="BH140" s="177">
        <f t="shared" ref="BH140:BH147" si="7">IF(N140="zníž. prenesená",J140,0)</f>
        <v>0</v>
      </c>
      <c r="BI140" s="177">
        <f t="shared" ref="BI140:BI147" si="8">IF(N140="nulová",J140,0)</f>
        <v>0</v>
      </c>
      <c r="BJ140" s="14" t="s">
        <v>90</v>
      </c>
      <c r="BK140" s="178">
        <f t="shared" ref="BK140:BK147" si="9">ROUND(I140*H140,3)</f>
        <v>0</v>
      </c>
      <c r="BL140" s="14" t="s">
        <v>207</v>
      </c>
      <c r="BM140" s="176" t="s">
        <v>489</v>
      </c>
    </row>
    <row r="141" spans="1:65" s="2" customFormat="1" ht="21.75" customHeight="1">
      <c r="A141" s="29"/>
      <c r="B141" s="163"/>
      <c r="C141" s="179" t="s">
        <v>94</v>
      </c>
      <c r="D141" s="179" t="s">
        <v>170</v>
      </c>
      <c r="E141" s="180" t="s">
        <v>220</v>
      </c>
      <c r="F141" s="181" t="s">
        <v>221</v>
      </c>
      <c r="G141" s="182" t="s">
        <v>222</v>
      </c>
      <c r="H141" s="183">
        <v>0.44400000000000001</v>
      </c>
      <c r="I141" s="184"/>
      <c r="J141" s="183">
        <f t="shared" si="0"/>
        <v>0</v>
      </c>
      <c r="K141" s="185"/>
      <c r="L141" s="30"/>
      <c r="M141" s="186" t="s">
        <v>1</v>
      </c>
      <c r="N141" s="187" t="s">
        <v>44</v>
      </c>
      <c r="O141" s="55"/>
      <c r="P141" s="174">
        <f t="shared" si="1"/>
        <v>0</v>
      </c>
      <c r="Q141" s="174">
        <v>0</v>
      </c>
      <c r="R141" s="174">
        <f t="shared" si="2"/>
        <v>0</v>
      </c>
      <c r="S141" s="174">
        <v>0</v>
      </c>
      <c r="T141" s="17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99</v>
      </c>
      <c r="AT141" s="176" t="s">
        <v>170</v>
      </c>
      <c r="AU141" s="176" t="s">
        <v>90</v>
      </c>
      <c r="AY141" s="14" t="s">
        <v>143</v>
      </c>
      <c r="BE141" s="177">
        <f t="shared" si="4"/>
        <v>0</v>
      </c>
      <c r="BF141" s="177">
        <f t="shared" si="5"/>
        <v>0</v>
      </c>
      <c r="BG141" s="177">
        <f t="shared" si="6"/>
        <v>0</v>
      </c>
      <c r="BH141" s="177">
        <f t="shared" si="7"/>
        <v>0</v>
      </c>
      <c r="BI141" s="177">
        <f t="shared" si="8"/>
        <v>0</v>
      </c>
      <c r="BJ141" s="14" t="s">
        <v>90</v>
      </c>
      <c r="BK141" s="178">
        <f t="shared" si="9"/>
        <v>0</v>
      </c>
      <c r="BL141" s="14" t="s">
        <v>99</v>
      </c>
      <c r="BM141" s="176" t="s">
        <v>490</v>
      </c>
    </row>
    <row r="142" spans="1:65" s="2" customFormat="1" ht="21.75" customHeight="1">
      <c r="A142" s="29"/>
      <c r="B142" s="163"/>
      <c r="C142" s="179" t="s">
        <v>99</v>
      </c>
      <c r="D142" s="179" t="s">
        <v>170</v>
      </c>
      <c r="E142" s="180" t="s">
        <v>228</v>
      </c>
      <c r="F142" s="181" t="s">
        <v>229</v>
      </c>
      <c r="G142" s="182" t="s">
        <v>222</v>
      </c>
      <c r="H142" s="183">
        <v>0.44400000000000001</v>
      </c>
      <c r="I142" s="184"/>
      <c r="J142" s="183">
        <f t="shared" si="0"/>
        <v>0</v>
      </c>
      <c r="K142" s="185"/>
      <c r="L142" s="30"/>
      <c r="M142" s="186" t="s">
        <v>1</v>
      </c>
      <c r="N142" s="187" t="s">
        <v>44</v>
      </c>
      <c r="O142" s="55"/>
      <c r="P142" s="174">
        <f t="shared" si="1"/>
        <v>0</v>
      </c>
      <c r="Q142" s="174">
        <v>0</v>
      </c>
      <c r="R142" s="174">
        <f t="shared" si="2"/>
        <v>0</v>
      </c>
      <c r="S142" s="174">
        <v>0</v>
      </c>
      <c r="T142" s="17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99</v>
      </c>
      <c r="AT142" s="176" t="s">
        <v>170</v>
      </c>
      <c r="AU142" s="176" t="s">
        <v>90</v>
      </c>
      <c r="AY142" s="14" t="s">
        <v>143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4" t="s">
        <v>90</v>
      </c>
      <c r="BK142" s="178">
        <f t="shared" si="9"/>
        <v>0</v>
      </c>
      <c r="BL142" s="14" t="s">
        <v>99</v>
      </c>
      <c r="BM142" s="176" t="s">
        <v>491</v>
      </c>
    </row>
    <row r="143" spans="1:65" s="2" customFormat="1" ht="21.75" customHeight="1">
      <c r="A143" s="29"/>
      <c r="B143" s="163"/>
      <c r="C143" s="179" t="s">
        <v>162</v>
      </c>
      <c r="D143" s="179" t="s">
        <v>170</v>
      </c>
      <c r="E143" s="180" t="s">
        <v>232</v>
      </c>
      <c r="F143" s="181" t="s">
        <v>233</v>
      </c>
      <c r="G143" s="182" t="s">
        <v>222</v>
      </c>
      <c r="H143" s="183">
        <v>0.44400000000000001</v>
      </c>
      <c r="I143" s="184"/>
      <c r="J143" s="183">
        <f t="shared" si="0"/>
        <v>0</v>
      </c>
      <c r="K143" s="185"/>
      <c r="L143" s="30"/>
      <c r="M143" s="186" t="s">
        <v>1</v>
      </c>
      <c r="N143" s="187" t="s">
        <v>44</v>
      </c>
      <c r="O143" s="55"/>
      <c r="P143" s="174">
        <f t="shared" si="1"/>
        <v>0</v>
      </c>
      <c r="Q143" s="174">
        <v>0</v>
      </c>
      <c r="R143" s="174">
        <f t="shared" si="2"/>
        <v>0</v>
      </c>
      <c r="S143" s="174">
        <v>0</v>
      </c>
      <c r="T143" s="17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99</v>
      </c>
      <c r="AT143" s="176" t="s">
        <v>170</v>
      </c>
      <c r="AU143" s="176" t="s">
        <v>90</v>
      </c>
      <c r="AY143" s="14" t="s">
        <v>143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4" t="s">
        <v>90</v>
      </c>
      <c r="BK143" s="178">
        <f t="shared" si="9"/>
        <v>0</v>
      </c>
      <c r="BL143" s="14" t="s">
        <v>99</v>
      </c>
      <c r="BM143" s="176" t="s">
        <v>492</v>
      </c>
    </row>
    <row r="144" spans="1:65" s="2" customFormat="1" ht="21.75" customHeight="1">
      <c r="A144" s="29"/>
      <c r="B144" s="163"/>
      <c r="C144" s="179" t="s">
        <v>144</v>
      </c>
      <c r="D144" s="179" t="s">
        <v>170</v>
      </c>
      <c r="E144" s="180" t="s">
        <v>236</v>
      </c>
      <c r="F144" s="181" t="s">
        <v>237</v>
      </c>
      <c r="G144" s="182" t="s">
        <v>222</v>
      </c>
      <c r="H144" s="183">
        <v>0.44400000000000001</v>
      </c>
      <c r="I144" s="184"/>
      <c r="J144" s="183">
        <f t="shared" si="0"/>
        <v>0</v>
      </c>
      <c r="K144" s="185"/>
      <c r="L144" s="30"/>
      <c r="M144" s="186" t="s">
        <v>1</v>
      </c>
      <c r="N144" s="187" t="s">
        <v>44</v>
      </c>
      <c r="O144" s="55"/>
      <c r="P144" s="174">
        <f t="shared" si="1"/>
        <v>0</v>
      </c>
      <c r="Q144" s="174">
        <v>0</v>
      </c>
      <c r="R144" s="174">
        <f t="shared" si="2"/>
        <v>0</v>
      </c>
      <c r="S144" s="174">
        <v>0</v>
      </c>
      <c r="T144" s="17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99</v>
      </c>
      <c r="AT144" s="176" t="s">
        <v>170</v>
      </c>
      <c r="AU144" s="176" t="s">
        <v>90</v>
      </c>
      <c r="AY144" s="14" t="s">
        <v>143</v>
      </c>
      <c r="BE144" s="177">
        <f t="shared" si="4"/>
        <v>0</v>
      </c>
      <c r="BF144" s="177">
        <f t="shared" si="5"/>
        <v>0</v>
      </c>
      <c r="BG144" s="177">
        <f t="shared" si="6"/>
        <v>0</v>
      </c>
      <c r="BH144" s="177">
        <f t="shared" si="7"/>
        <v>0</v>
      </c>
      <c r="BI144" s="177">
        <f t="shared" si="8"/>
        <v>0</v>
      </c>
      <c r="BJ144" s="14" t="s">
        <v>90</v>
      </c>
      <c r="BK144" s="178">
        <f t="shared" si="9"/>
        <v>0</v>
      </c>
      <c r="BL144" s="14" t="s">
        <v>99</v>
      </c>
      <c r="BM144" s="176" t="s">
        <v>493</v>
      </c>
    </row>
    <row r="145" spans="1:65" s="2" customFormat="1" ht="16.5" customHeight="1">
      <c r="A145" s="29"/>
      <c r="B145" s="163"/>
      <c r="C145" s="179" t="s">
        <v>169</v>
      </c>
      <c r="D145" s="179" t="s">
        <v>170</v>
      </c>
      <c r="E145" s="180" t="s">
        <v>240</v>
      </c>
      <c r="F145" s="181" t="s">
        <v>241</v>
      </c>
      <c r="G145" s="182" t="s">
        <v>222</v>
      </c>
      <c r="H145" s="183">
        <v>0.44400000000000001</v>
      </c>
      <c r="I145" s="184"/>
      <c r="J145" s="183">
        <f t="shared" si="0"/>
        <v>0</v>
      </c>
      <c r="K145" s="185"/>
      <c r="L145" s="30"/>
      <c r="M145" s="186" t="s">
        <v>1</v>
      </c>
      <c r="N145" s="187" t="s">
        <v>44</v>
      </c>
      <c r="O145" s="55"/>
      <c r="P145" s="174">
        <f t="shared" si="1"/>
        <v>0</v>
      </c>
      <c r="Q145" s="174">
        <v>0</v>
      </c>
      <c r="R145" s="174">
        <f t="shared" si="2"/>
        <v>0</v>
      </c>
      <c r="S145" s="174">
        <v>0</v>
      </c>
      <c r="T145" s="175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6" t="s">
        <v>99</v>
      </c>
      <c r="AT145" s="176" t="s">
        <v>170</v>
      </c>
      <c r="AU145" s="176" t="s">
        <v>90</v>
      </c>
      <c r="AY145" s="14" t="s">
        <v>143</v>
      </c>
      <c r="BE145" s="177">
        <f t="shared" si="4"/>
        <v>0</v>
      </c>
      <c r="BF145" s="177">
        <f t="shared" si="5"/>
        <v>0</v>
      </c>
      <c r="BG145" s="177">
        <f t="shared" si="6"/>
        <v>0</v>
      </c>
      <c r="BH145" s="177">
        <f t="shared" si="7"/>
        <v>0</v>
      </c>
      <c r="BI145" s="177">
        <f t="shared" si="8"/>
        <v>0</v>
      </c>
      <c r="BJ145" s="14" t="s">
        <v>90</v>
      </c>
      <c r="BK145" s="178">
        <f t="shared" si="9"/>
        <v>0</v>
      </c>
      <c r="BL145" s="14" t="s">
        <v>99</v>
      </c>
      <c r="BM145" s="176" t="s">
        <v>494</v>
      </c>
    </row>
    <row r="146" spans="1:65" s="2" customFormat="1" ht="21.75" customHeight="1">
      <c r="A146" s="29"/>
      <c r="B146" s="163"/>
      <c r="C146" s="179" t="s">
        <v>150</v>
      </c>
      <c r="D146" s="179" t="s">
        <v>170</v>
      </c>
      <c r="E146" s="180" t="s">
        <v>244</v>
      </c>
      <c r="F146" s="181" t="s">
        <v>245</v>
      </c>
      <c r="G146" s="182" t="s">
        <v>222</v>
      </c>
      <c r="H146" s="183">
        <v>0.44400000000000001</v>
      </c>
      <c r="I146" s="184"/>
      <c r="J146" s="183">
        <f t="shared" si="0"/>
        <v>0</v>
      </c>
      <c r="K146" s="185"/>
      <c r="L146" s="30"/>
      <c r="M146" s="186" t="s">
        <v>1</v>
      </c>
      <c r="N146" s="187" t="s">
        <v>44</v>
      </c>
      <c r="O146" s="55"/>
      <c r="P146" s="174">
        <f t="shared" si="1"/>
        <v>0</v>
      </c>
      <c r="Q146" s="174">
        <v>0</v>
      </c>
      <c r="R146" s="174">
        <f t="shared" si="2"/>
        <v>0</v>
      </c>
      <c r="S146" s="174">
        <v>0</v>
      </c>
      <c r="T146" s="175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99</v>
      </c>
      <c r="AT146" s="176" t="s">
        <v>170</v>
      </c>
      <c r="AU146" s="176" t="s">
        <v>90</v>
      </c>
      <c r="AY146" s="14" t="s">
        <v>143</v>
      </c>
      <c r="BE146" s="177">
        <f t="shared" si="4"/>
        <v>0</v>
      </c>
      <c r="BF146" s="177">
        <f t="shared" si="5"/>
        <v>0</v>
      </c>
      <c r="BG146" s="177">
        <f t="shared" si="6"/>
        <v>0</v>
      </c>
      <c r="BH146" s="177">
        <f t="shared" si="7"/>
        <v>0</v>
      </c>
      <c r="BI146" s="177">
        <f t="shared" si="8"/>
        <v>0</v>
      </c>
      <c r="BJ146" s="14" t="s">
        <v>90</v>
      </c>
      <c r="BK146" s="178">
        <f t="shared" si="9"/>
        <v>0</v>
      </c>
      <c r="BL146" s="14" t="s">
        <v>99</v>
      </c>
      <c r="BM146" s="176" t="s">
        <v>495</v>
      </c>
    </row>
    <row r="147" spans="1:65" s="2" customFormat="1" ht="21.75" customHeight="1">
      <c r="A147" s="29"/>
      <c r="B147" s="163"/>
      <c r="C147" s="179" t="s">
        <v>178</v>
      </c>
      <c r="D147" s="179" t="s">
        <v>170</v>
      </c>
      <c r="E147" s="180" t="s">
        <v>248</v>
      </c>
      <c r="F147" s="181" t="s">
        <v>249</v>
      </c>
      <c r="G147" s="182" t="s">
        <v>222</v>
      </c>
      <c r="H147" s="183">
        <v>0.44400000000000001</v>
      </c>
      <c r="I147" s="184"/>
      <c r="J147" s="183">
        <f t="shared" si="0"/>
        <v>0</v>
      </c>
      <c r="K147" s="185"/>
      <c r="L147" s="30"/>
      <c r="M147" s="186" t="s">
        <v>1</v>
      </c>
      <c r="N147" s="187" t="s">
        <v>44</v>
      </c>
      <c r="O147" s="55"/>
      <c r="P147" s="174">
        <f t="shared" si="1"/>
        <v>0</v>
      </c>
      <c r="Q147" s="174">
        <v>0</v>
      </c>
      <c r="R147" s="174">
        <f t="shared" si="2"/>
        <v>0</v>
      </c>
      <c r="S147" s="174">
        <v>0</v>
      </c>
      <c r="T147" s="175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99</v>
      </c>
      <c r="AT147" s="176" t="s">
        <v>170</v>
      </c>
      <c r="AU147" s="176" t="s">
        <v>90</v>
      </c>
      <c r="AY147" s="14" t="s">
        <v>143</v>
      </c>
      <c r="BE147" s="177">
        <f t="shared" si="4"/>
        <v>0</v>
      </c>
      <c r="BF147" s="177">
        <f t="shared" si="5"/>
        <v>0</v>
      </c>
      <c r="BG147" s="177">
        <f t="shared" si="6"/>
        <v>0</v>
      </c>
      <c r="BH147" s="177">
        <f t="shared" si="7"/>
        <v>0</v>
      </c>
      <c r="BI147" s="177">
        <f t="shared" si="8"/>
        <v>0</v>
      </c>
      <c r="BJ147" s="14" t="s">
        <v>90</v>
      </c>
      <c r="BK147" s="178">
        <f t="shared" si="9"/>
        <v>0</v>
      </c>
      <c r="BL147" s="14" t="s">
        <v>99</v>
      </c>
      <c r="BM147" s="176" t="s">
        <v>496</v>
      </c>
    </row>
    <row r="148" spans="1:65" s="12" customFormat="1" ht="25.9" customHeight="1">
      <c r="B148" s="150"/>
      <c r="D148" s="151" t="s">
        <v>77</v>
      </c>
      <c r="E148" s="152" t="s">
        <v>287</v>
      </c>
      <c r="F148" s="152" t="s">
        <v>288</v>
      </c>
      <c r="I148" s="153"/>
      <c r="J148" s="154">
        <f>BK148</f>
        <v>0</v>
      </c>
      <c r="L148" s="150"/>
      <c r="M148" s="155"/>
      <c r="N148" s="156"/>
      <c r="O148" s="156"/>
      <c r="P148" s="157">
        <f>P149+P158+P166</f>
        <v>0</v>
      </c>
      <c r="Q148" s="156"/>
      <c r="R148" s="157">
        <f>R149+R158+R166</f>
        <v>4.7666100000000003E-2</v>
      </c>
      <c r="S148" s="156"/>
      <c r="T148" s="158">
        <f>T149+T158+T166</f>
        <v>0</v>
      </c>
      <c r="AR148" s="151" t="s">
        <v>90</v>
      </c>
      <c r="AT148" s="159" t="s">
        <v>77</v>
      </c>
      <c r="AU148" s="159" t="s">
        <v>78</v>
      </c>
      <c r="AY148" s="151" t="s">
        <v>143</v>
      </c>
      <c r="BK148" s="160">
        <f>BK149+BK158+BK166</f>
        <v>0</v>
      </c>
    </row>
    <row r="149" spans="1:65" s="12" customFormat="1" ht="22.9" customHeight="1">
      <c r="B149" s="150"/>
      <c r="D149" s="151" t="s">
        <v>77</v>
      </c>
      <c r="E149" s="161" t="s">
        <v>366</v>
      </c>
      <c r="F149" s="161" t="s">
        <v>367</v>
      </c>
      <c r="I149" s="153"/>
      <c r="J149" s="162">
        <f>BK149</f>
        <v>0</v>
      </c>
      <c r="L149" s="150"/>
      <c r="M149" s="155"/>
      <c r="N149" s="156"/>
      <c r="O149" s="156"/>
      <c r="P149" s="157">
        <f>P150+P155</f>
        <v>0</v>
      </c>
      <c r="Q149" s="156"/>
      <c r="R149" s="157">
        <f>R150+R155</f>
        <v>2.9070599999999999E-2</v>
      </c>
      <c r="S149" s="156"/>
      <c r="T149" s="158">
        <f>T150+T155</f>
        <v>0</v>
      </c>
      <c r="AR149" s="151" t="s">
        <v>90</v>
      </c>
      <c r="AT149" s="159" t="s">
        <v>77</v>
      </c>
      <c r="AU149" s="159" t="s">
        <v>85</v>
      </c>
      <c r="AY149" s="151" t="s">
        <v>143</v>
      </c>
      <c r="BK149" s="160">
        <f>BK150+BK155</f>
        <v>0</v>
      </c>
    </row>
    <row r="150" spans="1:65" s="12" customFormat="1" ht="20.85" customHeight="1">
      <c r="B150" s="150"/>
      <c r="D150" s="151" t="s">
        <v>77</v>
      </c>
      <c r="E150" s="161" t="s">
        <v>368</v>
      </c>
      <c r="F150" s="161" t="s">
        <v>369</v>
      </c>
      <c r="I150" s="153"/>
      <c r="J150" s="162">
        <f>BK150</f>
        <v>0</v>
      </c>
      <c r="L150" s="150"/>
      <c r="M150" s="155"/>
      <c r="N150" s="156"/>
      <c r="O150" s="156"/>
      <c r="P150" s="157">
        <f>SUM(P151:P154)</f>
        <v>0</v>
      </c>
      <c r="Q150" s="156"/>
      <c r="R150" s="157">
        <f>SUM(R151:R154)</f>
        <v>9.4050000000000002E-3</v>
      </c>
      <c r="S150" s="156"/>
      <c r="T150" s="158">
        <f>SUM(T151:T154)</f>
        <v>0</v>
      </c>
      <c r="AR150" s="151" t="s">
        <v>90</v>
      </c>
      <c r="AT150" s="159" t="s">
        <v>77</v>
      </c>
      <c r="AU150" s="159" t="s">
        <v>90</v>
      </c>
      <c r="AY150" s="151" t="s">
        <v>143</v>
      </c>
      <c r="BK150" s="160">
        <f>SUM(BK151:BK154)</f>
        <v>0</v>
      </c>
    </row>
    <row r="151" spans="1:65" s="2" customFormat="1" ht="33" customHeight="1">
      <c r="A151" s="29"/>
      <c r="B151" s="163"/>
      <c r="C151" s="179" t="s">
        <v>182</v>
      </c>
      <c r="D151" s="179" t="s">
        <v>170</v>
      </c>
      <c r="E151" s="180" t="s">
        <v>370</v>
      </c>
      <c r="F151" s="181" t="s">
        <v>371</v>
      </c>
      <c r="G151" s="182" t="s">
        <v>173</v>
      </c>
      <c r="H151" s="183">
        <v>14.25</v>
      </c>
      <c r="I151" s="184"/>
      <c r="J151" s="183">
        <f>ROUND(I151*H151,3)</f>
        <v>0</v>
      </c>
      <c r="K151" s="185"/>
      <c r="L151" s="30"/>
      <c r="M151" s="186" t="s">
        <v>1</v>
      </c>
      <c r="N151" s="187" t="s">
        <v>44</v>
      </c>
      <c r="O151" s="55"/>
      <c r="P151" s="174">
        <f>O151*H151</f>
        <v>0</v>
      </c>
      <c r="Q151" s="174">
        <v>0</v>
      </c>
      <c r="R151" s="174">
        <f>Q151*H151</f>
        <v>0</v>
      </c>
      <c r="S151" s="174">
        <v>0</v>
      </c>
      <c r="T151" s="175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6" t="s">
        <v>207</v>
      </c>
      <c r="AT151" s="176" t="s">
        <v>170</v>
      </c>
      <c r="AU151" s="176" t="s">
        <v>94</v>
      </c>
      <c r="AY151" s="14" t="s">
        <v>143</v>
      </c>
      <c r="BE151" s="177">
        <f>IF(N151="základná",J151,0)</f>
        <v>0</v>
      </c>
      <c r="BF151" s="177">
        <f>IF(N151="znížená",J151,0)</f>
        <v>0</v>
      </c>
      <c r="BG151" s="177">
        <f>IF(N151="zákl. prenesená",J151,0)</f>
        <v>0</v>
      </c>
      <c r="BH151" s="177">
        <f>IF(N151="zníž. prenesená",J151,0)</f>
        <v>0</v>
      </c>
      <c r="BI151" s="177">
        <f>IF(N151="nulová",J151,0)</f>
        <v>0</v>
      </c>
      <c r="BJ151" s="14" t="s">
        <v>90</v>
      </c>
      <c r="BK151" s="178">
        <f>ROUND(I151*H151,3)</f>
        <v>0</v>
      </c>
      <c r="BL151" s="14" t="s">
        <v>207</v>
      </c>
      <c r="BM151" s="176" t="s">
        <v>497</v>
      </c>
    </row>
    <row r="152" spans="1:65" s="2" customFormat="1" ht="33" customHeight="1">
      <c r="A152" s="29"/>
      <c r="B152" s="163"/>
      <c r="C152" s="164" t="s">
        <v>186</v>
      </c>
      <c r="D152" s="164" t="s">
        <v>146</v>
      </c>
      <c r="E152" s="165" t="s">
        <v>373</v>
      </c>
      <c r="F152" s="166" t="s">
        <v>498</v>
      </c>
      <c r="G152" s="167" t="s">
        <v>173</v>
      </c>
      <c r="H152" s="168">
        <v>15.675000000000001</v>
      </c>
      <c r="I152" s="169"/>
      <c r="J152" s="168">
        <f>ROUND(I152*H152,3)</f>
        <v>0</v>
      </c>
      <c r="K152" s="170"/>
      <c r="L152" s="171"/>
      <c r="M152" s="172" t="s">
        <v>1</v>
      </c>
      <c r="N152" s="173" t="s">
        <v>44</v>
      </c>
      <c r="O152" s="55"/>
      <c r="P152" s="174">
        <f>O152*H152</f>
        <v>0</v>
      </c>
      <c r="Q152" s="174">
        <v>2.0000000000000001E-4</v>
      </c>
      <c r="R152" s="174">
        <f>Q152*H152</f>
        <v>3.1350000000000002E-3</v>
      </c>
      <c r="S152" s="174">
        <v>0</v>
      </c>
      <c r="T152" s="175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6" t="s">
        <v>333</v>
      </c>
      <c r="AT152" s="176" t="s">
        <v>146</v>
      </c>
      <c r="AU152" s="176" t="s">
        <v>94</v>
      </c>
      <c r="AY152" s="14" t="s">
        <v>143</v>
      </c>
      <c r="BE152" s="177">
        <f>IF(N152="základná",J152,0)</f>
        <v>0</v>
      </c>
      <c r="BF152" s="177">
        <f>IF(N152="znížená",J152,0)</f>
        <v>0</v>
      </c>
      <c r="BG152" s="177">
        <f>IF(N152="zákl. prenesená",J152,0)</f>
        <v>0</v>
      </c>
      <c r="BH152" s="177">
        <f>IF(N152="zníž. prenesená",J152,0)</f>
        <v>0</v>
      </c>
      <c r="BI152" s="177">
        <f>IF(N152="nulová",J152,0)</f>
        <v>0</v>
      </c>
      <c r="BJ152" s="14" t="s">
        <v>90</v>
      </c>
      <c r="BK152" s="178">
        <f>ROUND(I152*H152,3)</f>
        <v>0</v>
      </c>
      <c r="BL152" s="14" t="s">
        <v>207</v>
      </c>
      <c r="BM152" s="176" t="s">
        <v>499</v>
      </c>
    </row>
    <row r="153" spans="1:65" s="2" customFormat="1" ht="21.75" customHeight="1">
      <c r="A153" s="29"/>
      <c r="B153" s="163"/>
      <c r="C153" s="179" t="s">
        <v>190</v>
      </c>
      <c r="D153" s="179" t="s">
        <v>170</v>
      </c>
      <c r="E153" s="180" t="s">
        <v>376</v>
      </c>
      <c r="F153" s="181" t="s">
        <v>377</v>
      </c>
      <c r="G153" s="182" t="s">
        <v>173</v>
      </c>
      <c r="H153" s="183">
        <v>14.25</v>
      </c>
      <c r="I153" s="184"/>
      <c r="J153" s="183">
        <f>ROUND(I153*H153,3)</f>
        <v>0</v>
      </c>
      <c r="K153" s="185"/>
      <c r="L153" s="30"/>
      <c r="M153" s="186" t="s">
        <v>1</v>
      </c>
      <c r="N153" s="187" t="s">
        <v>44</v>
      </c>
      <c r="O153" s="55"/>
      <c r="P153" s="174">
        <f>O153*H153</f>
        <v>0</v>
      </c>
      <c r="Q153" s="174">
        <v>0</v>
      </c>
      <c r="R153" s="174">
        <f>Q153*H153</f>
        <v>0</v>
      </c>
      <c r="S153" s="174">
        <v>0</v>
      </c>
      <c r="T153" s="175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6" t="s">
        <v>207</v>
      </c>
      <c r="AT153" s="176" t="s">
        <v>170</v>
      </c>
      <c r="AU153" s="176" t="s">
        <v>94</v>
      </c>
      <c r="AY153" s="14" t="s">
        <v>143</v>
      </c>
      <c r="BE153" s="177">
        <f>IF(N153="základná",J153,0)</f>
        <v>0</v>
      </c>
      <c r="BF153" s="177">
        <f>IF(N153="znížená",J153,0)</f>
        <v>0</v>
      </c>
      <c r="BG153" s="177">
        <f>IF(N153="zákl. prenesená",J153,0)</f>
        <v>0</v>
      </c>
      <c r="BH153" s="177">
        <f>IF(N153="zníž. prenesená",J153,0)</f>
        <v>0</v>
      </c>
      <c r="BI153" s="177">
        <f>IF(N153="nulová",J153,0)</f>
        <v>0</v>
      </c>
      <c r="BJ153" s="14" t="s">
        <v>90</v>
      </c>
      <c r="BK153" s="178">
        <f>ROUND(I153*H153,3)</f>
        <v>0</v>
      </c>
      <c r="BL153" s="14" t="s">
        <v>207</v>
      </c>
      <c r="BM153" s="176" t="s">
        <v>500</v>
      </c>
    </row>
    <row r="154" spans="1:65" s="2" customFormat="1" ht="16.5" customHeight="1">
      <c r="A154" s="29"/>
      <c r="B154" s="163"/>
      <c r="C154" s="164" t="s">
        <v>194</v>
      </c>
      <c r="D154" s="164" t="s">
        <v>146</v>
      </c>
      <c r="E154" s="165" t="s">
        <v>379</v>
      </c>
      <c r="F154" s="166" t="s">
        <v>380</v>
      </c>
      <c r="G154" s="167" t="s">
        <v>173</v>
      </c>
      <c r="H154" s="168">
        <v>15.675000000000001</v>
      </c>
      <c r="I154" s="169"/>
      <c r="J154" s="168">
        <f>ROUND(I154*H154,3)</f>
        <v>0</v>
      </c>
      <c r="K154" s="170"/>
      <c r="L154" s="171"/>
      <c r="M154" s="172" t="s">
        <v>1</v>
      </c>
      <c r="N154" s="173" t="s">
        <v>44</v>
      </c>
      <c r="O154" s="55"/>
      <c r="P154" s="174">
        <f>O154*H154</f>
        <v>0</v>
      </c>
      <c r="Q154" s="174">
        <v>4.0000000000000002E-4</v>
      </c>
      <c r="R154" s="174">
        <f>Q154*H154</f>
        <v>6.2700000000000004E-3</v>
      </c>
      <c r="S154" s="174">
        <v>0</v>
      </c>
      <c r="T154" s="175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6" t="s">
        <v>333</v>
      </c>
      <c r="AT154" s="176" t="s">
        <v>146</v>
      </c>
      <c r="AU154" s="176" t="s">
        <v>94</v>
      </c>
      <c r="AY154" s="14" t="s">
        <v>143</v>
      </c>
      <c r="BE154" s="177">
        <f>IF(N154="základná",J154,0)</f>
        <v>0</v>
      </c>
      <c r="BF154" s="177">
        <f>IF(N154="znížená",J154,0)</f>
        <v>0</v>
      </c>
      <c r="BG154" s="177">
        <f>IF(N154="zákl. prenesená",J154,0)</f>
        <v>0</v>
      </c>
      <c r="BH154" s="177">
        <f>IF(N154="zníž. prenesená",J154,0)</f>
        <v>0</v>
      </c>
      <c r="BI154" s="177">
        <f>IF(N154="nulová",J154,0)</f>
        <v>0</v>
      </c>
      <c r="BJ154" s="14" t="s">
        <v>90</v>
      </c>
      <c r="BK154" s="178">
        <f>ROUND(I154*H154,3)</f>
        <v>0</v>
      </c>
      <c r="BL154" s="14" t="s">
        <v>207</v>
      </c>
      <c r="BM154" s="176" t="s">
        <v>501</v>
      </c>
    </row>
    <row r="155" spans="1:65" s="12" customFormat="1" ht="20.85" customHeight="1">
      <c r="B155" s="150"/>
      <c r="D155" s="151" t="s">
        <v>77</v>
      </c>
      <c r="E155" s="161" t="s">
        <v>403</v>
      </c>
      <c r="F155" s="161" t="s">
        <v>404</v>
      </c>
      <c r="I155" s="153"/>
      <c r="J155" s="162">
        <f>BK155</f>
        <v>0</v>
      </c>
      <c r="L155" s="150"/>
      <c r="M155" s="155"/>
      <c r="N155" s="156"/>
      <c r="O155" s="156"/>
      <c r="P155" s="157">
        <f>SUM(P156:P157)</f>
        <v>0</v>
      </c>
      <c r="Q155" s="156"/>
      <c r="R155" s="157">
        <f>SUM(R156:R157)</f>
        <v>1.9665599999999998E-2</v>
      </c>
      <c r="S155" s="156"/>
      <c r="T155" s="158">
        <f>SUM(T156:T157)</f>
        <v>0</v>
      </c>
      <c r="AR155" s="151" t="s">
        <v>90</v>
      </c>
      <c r="AT155" s="159" t="s">
        <v>77</v>
      </c>
      <c r="AU155" s="159" t="s">
        <v>90</v>
      </c>
      <c r="AY155" s="151" t="s">
        <v>143</v>
      </c>
      <c r="BK155" s="160">
        <f>SUM(BK156:BK157)</f>
        <v>0</v>
      </c>
    </row>
    <row r="156" spans="1:65" s="2" customFormat="1" ht="33" customHeight="1">
      <c r="A156" s="29"/>
      <c r="B156" s="163"/>
      <c r="C156" s="179" t="s">
        <v>198</v>
      </c>
      <c r="D156" s="179" t="s">
        <v>170</v>
      </c>
      <c r="E156" s="180" t="s">
        <v>502</v>
      </c>
      <c r="F156" s="181" t="s">
        <v>503</v>
      </c>
      <c r="G156" s="182" t="s">
        <v>173</v>
      </c>
      <c r="H156" s="183">
        <v>14.25</v>
      </c>
      <c r="I156" s="184"/>
      <c r="J156" s="183">
        <f>ROUND(I156*H156,3)</f>
        <v>0</v>
      </c>
      <c r="K156" s="185"/>
      <c r="L156" s="30"/>
      <c r="M156" s="186" t="s">
        <v>1</v>
      </c>
      <c r="N156" s="187" t="s">
        <v>44</v>
      </c>
      <c r="O156" s="55"/>
      <c r="P156" s="174">
        <f>O156*H156</f>
        <v>0</v>
      </c>
      <c r="Q156" s="174">
        <v>1.2E-4</v>
      </c>
      <c r="R156" s="174">
        <f>Q156*H156</f>
        <v>1.7100000000000001E-3</v>
      </c>
      <c r="S156" s="174">
        <v>0</v>
      </c>
      <c r="T156" s="175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6" t="s">
        <v>207</v>
      </c>
      <c r="AT156" s="176" t="s">
        <v>170</v>
      </c>
      <c r="AU156" s="176" t="s">
        <v>94</v>
      </c>
      <c r="AY156" s="14" t="s">
        <v>143</v>
      </c>
      <c r="BE156" s="177">
        <f>IF(N156="základná",J156,0)</f>
        <v>0</v>
      </c>
      <c r="BF156" s="177">
        <f>IF(N156="znížená",J156,0)</f>
        <v>0</v>
      </c>
      <c r="BG156" s="177">
        <f>IF(N156="zákl. prenesená",J156,0)</f>
        <v>0</v>
      </c>
      <c r="BH156" s="177">
        <f>IF(N156="zníž. prenesená",J156,0)</f>
        <v>0</v>
      </c>
      <c r="BI156" s="177">
        <f>IF(N156="nulová",J156,0)</f>
        <v>0</v>
      </c>
      <c r="BJ156" s="14" t="s">
        <v>90</v>
      </c>
      <c r="BK156" s="178">
        <f>ROUND(I156*H156,3)</f>
        <v>0</v>
      </c>
      <c r="BL156" s="14" t="s">
        <v>207</v>
      </c>
      <c r="BM156" s="176" t="s">
        <v>504</v>
      </c>
    </row>
    <row r="157" spans="1:65" s="2" customFormat="1" ht="21.75" customHeight="1">
      <c r="A157" s="29"/>
      <c r="B157" s="163"/>
      <c r="C157" s="164" t="s">
        <v>203</v>
      </c>
      <c r="D157" s="164" t="s">
        <v>146</v>
      </c>
      <c r="E157" s="165" t="s">
        <v>505</v>
      </c>
      <c r="F157" s="166" t="s">
        <v>506</v>
      </c>
      <c r="G157" s="167" t="s">
        <v>173</v>
      </c>
      <c r="H157" s="168">
        <v>14.962999999999999</v>
      </c>
      <c r="I157" s="169"/>
      <c r="J157" s="168">
        <f>ROUND(I157*H157,3)</f>
        <v>0</v>
      </c>
      <c r="K157" s="170"/>
      <c r="L157" s="171"/>
      <c r="M157" s="172" t="s">
        <v>1</v>
      </c>
      <c r="N157" s="173" t="s">
        <v>44</v>
      </c>
      <c r="O157" s="55"/>
      <c r="P157" s="174">
        <f>O157*H157</f>
        <v>0</v>
      </c>
      <c r="Q157" s="174">
        <v>1.1999999999999999E-3</v>
      </c>
      <c r="R157" s="174">
        <f>Q157*H157</f>
        <v>1.7955599999999999E-2</v>
      </c>
      <c r="S157" s="174">
        <v>0</v>
      </c>
      <c r="T157" s="175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333</v>
      </c>
      <c r="AT157" s="176" t="s">
        <v>146</v>
      </c>
      <c r="AU157" s="176" t="s">
        <v>94</v>
      </c>
      <c r="AY157" s="14" t="s">
        <v>143</v>
      </c>
      <c r="BE157" s="177">
        <f>IF(N157="základná",J157,0)</f>
        <v>0</v>
      </c>
      <c r="BF157" s="177">
        <f>IF(N157="znížená",J157,0)</f>
        <v>0</v>
      </c>
      <c r="BG157" s="177">
        <f>IF(N157="zákl. prenesená",J157,0)</f>
        <v>0</v>
      </c>
      <c r="BH157" s="177">
        <f>IF(N157="zníž. prenesená",J157,0)</f>
        <v>0</v>
      </c>
      <c r="BI157" s="177">
        <f>IF(N157="nulová",J157,0)</f>
        <v>0</v>
      </c>
      <c r="BJ157" s="14" t="s">
        <v>90</v>
      </c>
      <c r="BK157" s="178">
        <f>ROUND(I157*H157,3)</f>
        <v>0</v>
      </c>
      <c r="BL157" s="14" t="s">
        <v>207</v>
      </c>
      <c r="BM157" s="176" t="s">
        <v>507</v>
      </c>
    </row>
    <row r="158" spans="1:65" s="12" customFormat="1" ht="22.9" customHeight="1">
      <c r="B158" s="150"/>
      <c r="D158" s="151" t="s">
        <v>77</v>
      </c>
      <c r="E158" s="161" t="s">
        <v>289</v>
      </c>
      <c r="F158" s="161" t="s">
        <v>290</v>
      </c>
      <c r="I158" s="153"/>
      <c r="J158" s="162">
        <f>BK158</f>
        <v>0</v>
      </c>
      <c r="L158" s="150"/>
      <c r="M158" s="155"/>
      <c r="N158" s="156"/>
      <c r="O158" s="156"/>
      <c r="P158" s="157">
        <f>P159+P162</f>
        <v>0</v>
      </c>
      <c r="Q158" s="156"/>
      <c r="R158" s="157">
        <f>R159+R162</f>
        <v>1.0529999999999999E-2</v>
      </c>
      <c r="S158" s="156"/>
      <c r="T158" s="158">
        <f>T159+T162</f>
        <v>0</v>
      </c>
      <c r="AR158" s="151" t="s">
        <v>90</v>
      </c>
      <c r="AT158" s="159" t="s">
        <v>77</v>
      </c>
      <c r="AU158" s="159" t="s">
        <v>85</v>
      </c>
      <c r="AY158" s="151" t="s">
        <v>143</v>
      </c>
      <c r="BK158" s="160">
        <f>BK159+BK162</f>
        <v>0</v>
      </c>
    </row>
    <row r="159" spans="1:65" s="12" customFormat="1" ht="20.85" customHeight="1">
      <c r="B159" s="150"/>
      <c r="D159" s="151" t="s">
        <v>77</v>
      </c>
      <c r="E159" s="161" t="s">
        <v>291</v>
      </c>
      <c r="F159" s="161" t="s">
        <v>292</v>
      </c>
      <c r="I159" s="153"/>
      <c r="J159" s="162">
        <f>BK159</f>
        <v>0</v>
      </c>
      <c r="L159" s="150"/>
      <c r="M159" s="155"/>
      <c r="N159" s="156"/>
      <c r="O159" s="156"/>
      <c r="P159" s="157">
        <f>SUM(P160:P161)</f>
        <v>0</v>
      </c>
      <c r="Q159" s="156"/>
      <c r="R159" s="157">
        <f>SUM(R160:R161)</f>
        <v>1.023E-2</v>
      </c>
      <c r="S159" s="156"/>
      <c r="T159" s="158">
        <f>SUM(T160:T161)</f>
        <v>0</v>
      </c>
      <c r="AR159" s="151" t="s">
        <v>90</v>
      </c>
      <c r="AT159" s="159" t="s">
        <v>77</v>
      </c>
      <c r="AU159" s="159" t="s">
        <v>90</v>
      </c>
      <c r="AY159" s="151" t="s">
        <v>143</v>
      </c>
      <c r="BK159" s="160">
        <f>SUM(BK160:BK161)</f>
        <v>0</v>
      </c>
    </row>
    <row r="160" spans="1:65" s="2" customFormat="1" ht="21.75" customHeight="1">
      <c r="A160" s="29"/>
      <c r="B160" s="163"/>
      <c r="C160" s="179" t="s">
        <v>207</v>
      </c>
      <c r="D160" s="179" t="s">
        <v>170</v>
      </c>
      <c r="E160" s="180" t="s">
        <v>508</v>
      </c>
      <c r="F160" s="181" t="s">
        <v>509</v>
      </c>
      <c r="G160" s="182" t="s">
        <v>149</v>
      </c>
      <c r="H160" s="183">
        <v>4</v>
      </c>
      <c r="I160" s="184"/>
      <c r="J160" s="183">
        <f>ROUND(I160*H160,3)</f>
        <v>0</v>
      </c>
      <c r="K160" s="185"/>
      <c r="L160" s="30"/>
      <c r="M160" s="186" t="s">
        <v>1</v>
      </c>
      <c r="N160" s="187" t="s">
        <v>44</v>
      </c>
      <c r="O160" s="55"/>
      <c r="P160" s="174">
        <f>O160*H160</f>
        <v>0</v>
      </c>
      <c r="Q160" s="174">
        <v>9.8999999999999999E-4</v>
      </c>
      <c r="R160" s="174">
        <f>Q160*H160</f>
        <v>3.96E-3</v>
      </c>
      <c r="S160" s="174">
        <v>0</v>
      </c>
      <c r="T160" s="175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207</v>
      </c>
      <c r="AT160" s="176" t="s">
        <v>170</v>
      </c>
      <c r="AU160" s="176" t="s">
        <v>94</v>
      </c>
      <c r="AY160" s="14" t="s">
        <v>143</v>
      </c>
      <c r="BE160" s="177">
        <f>IF(N160="základná",J160,0)</f>
        <v>0</v>
      </c>
      <c r="BF160" s="177">
        <f>IF(N160="znížená",J160,0)</f>
        <v>0</v>
      </c>
      <c r="BG160" s="177">
        <f>IF(N160="zákl. prenesená",J160,0)</f>
        <v>0</v>
      </c>
      <c r="BH160" s="177">
        <f>IF(N160="zníž. prenesená",J160,0)</f>
        <v>0</v>
      </c>
      <c r="BI160" s="177">
        <f>IF(N160="nulová",J160,0)</f>
        <v>0</v>
      </c>
      <c r="BJ160" s="14" t="s">
        <v>90</v>
      </c>
      <c r="BK160" s="178">
        <f>ROUND(I160*H160,3)</f>
        <v>0</v>
      </c>
      <c r="BL160" s="14" t="s">
        <v>207</v>
      </c>
      <c r="BM160" s="176" t="s">
        <v>510</v>
      </c>
    </row>
    <row r="161" spans="1:65" s="2" customFormat="1" ht="21.75" customHeight="1">
      <c r="A161" s="29"/>
      <c r="B161" s="163"/>
      <c r="C161" s="179" t="s">
        <v>211</v>
      </c>
      <c r="D161" s="179" t="s">
        <v>170</v>
      </c>
      <c r="E161" s="180" t="s">
        <v>511</v>
      </c>
      <c r="F161" s="181" t="s">
        <v>512</v>
      </c>
      <c r="G161" s="182" t="s">
        <v>149</v>
      </c>
      <c r="H161" s="183">
        <v>9.5</v>
      </c>
      <c r="I161" s="184"/>
      <c r="J161" s="183">
        <f>ROUND(I161*H161,3)</f>
        <v>0</v>
      </c>
      <c r="K161" s="185"/>
      <c r="L161" s="30"/>
      <c r="M161" s="186" t="s">
        <v>1</v>
      </c>
      <c r="N161" s="187" t="s">
        <v>44</v>
      </c>
      <c r="O161" s="55"/>
      <c r="P161" s="174">
        <f>O161*H161</f>
        <v>0</v>
      </c>
      <c r="Q161" s="174">
        <v>6.6E-4</v>
      </c>
      <c r="R161" s="174">
        <f>Q161*H161</f>
        <v>6.2699999999999995E-3</v>
      </c>
      <c r="S161" s="174">
        <v>0</v>
      </c>
      <c r="T161" s="175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207</v>
      </c>
      <c r="AT161" s="176" t="s">
        <v>170</v>
      </c>
      <c r="AU161" s="176" t="s">
        <v>94</v>
      </c>
      <c r="AY161" s="14" t="s">
        <v>143</v>
      </c>
      <c r="BE161" s="177">
        <f>IF(N161="základná",J161,0)</f>
        <v>0</v>
      </c>
      <c r="BF161" s="177">
        <f>IF(N161="znížená",J161,0)</f>
        <v>0</v>
      </c>
      <c r="BG161" s="177">
        <f>IF(N161="zákl. prenesená",J161,0)</f>
        <v>0</v>
      </c>
      <c r="BH161" s="177">
        <f>IF(N161="zníž. prenesená",J161,0)</f>
        <v>0</v>
      </c>
      <c r="BI161" s="177">
        <f>IF(N161="nulová",J161,0)</f>
        <v>0</v>
      </c>
      <c r="BJ161" s="14" t="s">
        <v>90</v>
      </c>
      <c r="BK161" s="178">
        <f>ROUND(I161*H161,3)</f>
        <v>0</v>
      </c>
      <c r="BL161" s="14" t="s">
        <v>207</v>
      </c>
      <c r="BM161" s="176" t="s">
        <v>513</v>
      </c>
    </row>
    <row r="162" spans="1:65" s="12" customFormat="1" ht="20.85" customHeight="1">
      <c r="B162" s="150"/>
      <c r="D162" s="151" t="s">
        <v>77</v>
      </c>
      <c r="E162" s="161" t="s">
        <v>514</v>
      </c>
      <c r="F162" s="161" t="s">
        <v>515</v>
      </c>
      <c r="I162" s="153"/>
      <c r="J162" s="162">
        <f>BK162</f>
        <v>0</v>
      </c>
      <c r="L162" s="150"/>
      <c r="M162" s="155"/>
      <c r="N162" s="156"/>
      <c r="O162" s="156"/>
      <c r="P162" s="157">
        <f>SUM(P163:P165)</f>
        <v>0</v>
      </c>
      <c r="Q162" s="156"/>
      <c r="R162" s="157">
        <f>SUM(R163:R165)</f>
        <v>3.0000000000000003E-4</v>
      </c>
      <c r="S162" s="156"/>
      <c r="T162" s="158">
        <f>SUM(T163:T165)</f>
        <v>0</v>
      </c>
      <c r="AR162" s="151" t="s">
        <v>90</v>
      </c>
      <c r="AT162" s="159" t="s">
        <v>77</v>
      </c>
      <c r="AU162" s="159" t="s">
        <v>90</v>
      </c>
      <c r="AY162" s="151" t="s">
        <v>143</v>
      </c>
      <c r="BK162" s="160">
        <f>SUM(BK163:BK165)</f>
        <v>0</v>
      </c>
    </row>
    <row r="163" spans="1:65" s="2" customFormat="1" ht="21.75" customHeight="1">
      <c r="A163" s="29"/>
      <c r="B163" s="163"/>
      <c r="C163" s="179" t="s">
        <v>215</v>
      </c>
      <c r="D163" s="179" t="s">
        <v>170</v>
      </c>
      <c r="E163" s="180" t="s">
        <v>516</v>
      </c>
      <c r="F163" s="181" t="s">
        <v>517</v>
      </c>
      <c r="G163" s="182" t="s">
        <v>173</v>
      </c>
      <c r="H163" s="183">
        <v>6</v>
      </c>
      <c r="I163" s="184"/>
      <c r="J163" s="183">
        <f>ROUND(I163*H163,3)</f>
        <v>0</v>
      </c>
      <c r="K163" s="185"/>
      <c r="L163" s="30"/>
      <c r="M163" s="186" t="s">
        <v>1</v>
      </c>
      <c r="N163" s="187" t="s">
        <v>44</v>
      </c>
      <c r="O163" s="55"/>
      <c r="P163" s="174">
        <f>O163*H163</f>
        <v>0</v>
      </c>
      <c r="Q163" s="174">
        <v>5.0000000000000002E-5</v>
      </c>
      <c r="R163" s="174">
        <f>Q163*H163</f>
        <v>3.0000000000000003E-4</v>
      </c>
      <c r="S163" s="174">
        <v>0</v>
      </c>
      <c r="T163" s="175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6" t="s">
        <v>207</v>
      </c>
      <c r="AT163" s="176" t="s">
        <v>170</v>
      </c>
      <c r="AU163" s="176" t="s">
        <v>94</v>
      </c>
      <c r="AY163" s="14" t="s">
        <v>143</v>
      </c>
      <c r="BE163" s="177">
        <f>IF(N163="základná",J163,0)</f>
        <v>0</v>
      </c>
      <c r="BF163" s="177">
        <f>IF(N163="znížená",J163,0)</f>
        <v>0</v>
      </c>
      <c r="BG163" s="177">
        <f>IF(N163="zákl. prenesená",J163,0)</f>
        <v>0</v>
      </c>
      <c r="BH163" s="177">
        <f>IF(N163="zníž. prenesená",J163,0)</f>
        <v>0</v>
      </c>
      <c r="BI163" s="177">
        <f>IF(N163="nulová",J163,0)</f>
        <v>0</v>
      </c>
      <c r="BJ163" s="14" t="s">
        <v>90</v>
      </c>
      <c r="BK163" s="178">
        <f>ROUND(I163*H163,3)</f>
        <v>0</v>
      </c>
      <c r="BL163" s="14" t="s">
        <v>207</v>
      </c>
      <c r="BM163" s="176" t="s">
        <v>518</v>
      </c>
    </row>
    <row r="164" spans="1:65" s="2" customFormat="1" ht="16.5" customHeight="1">
      <c r="A164" s="29"/>
      <c r="B164" s="163"/>
      <c r="C164" s="179" t="s">
        <v>219</v>
      </c>
      <c r="D164" s="179" t="s">
        <v>170</v>
      </c>
      <c r="E164" s="180" t="s">
        <v>519</v>
      </c>
      <c r="F164" s="181" t="s">
        <v>520</v>
      </c>
      <c r="G164" s="182" t="s">
        <v>157</v>
      </c>
      <c r="H164" s="183">
        <v>2</v>
      </c>
      <c r="I164" s="184"/>
      <c r="J164" s="183">
        <f>ROUND(I164*H164,3)</f>
        <v>0</v>
      </c>
      <c r="K164" s="185"/>
      <c r="L164" s="30"/>
      <c r="M164" s="186" t="s">
        <v>1</v>
      </c>
      <c r="N164" s="187" t="s">
        <v>44</v>
      </c>
      <c r="O164" s="55"/>
      <c r="P164" s="174">
        <f>O164*H164</f>
        <v>0</v>
      </c>
      <c r="Q164" s="174">
        <v>0</v>
      </c>
      <c r="R164" s="174">
        <f>Q164*H164</f>
        <v>0</v>
      </c>
      <c r="S164" s="174">
        <v>0</v>
      </c>
      <c r="T164" s="175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207</v>
      </c>
      <c r="AT164" s="176" t="s">
        <v>170</v>
      </c>
      <c r="AU164" s="176" t="s">
        <v>94</v>
      </c>
      <c r="AY164" s="14" t="s">
        <v>143</v>
      </c>
      <c r="BE164" s="177">
        <f>IF(N164="základná",J164,0)</f>
        <v>0</v>
      </c>
      <c r="BF164" s="177">
        <f>IF(N164="znížená",J164,0)</f>
        <v>0</v>
      </c>
      <c r="BG164" s="177">
        <f>IF(N164="zákl. prenesená",J164,0)</f>
        <v>0</v>
      </c>
      <c r="BH164" s="177">
        <f>IF(N164="zníž. prenesená",J164,0)</f>
        <v>0</v>
      </c>
      <c r="BI164" s="177">
        <f>IF(N164="nulová",J164,0)</f>
        <v>0</v>
      </c>
      <c r="BJ164" s="14" t="s">
        <v>90</v>
      </c>
      <c r="BK164" s="178">
        <f>ROUND(I164*H164,3)</f>
        <v>0</v>
      </c>
      <c r="BL164" s="14" t="s">
        <v>207</v>
      </c>
      <c r="BM164" s="176" t="s">
        <v>521</v>
      </c>
    </row>
    <row r="165" spans="1:65" s="2" customFormat="1" ht="16.5" customHeight="1">
      <c r="A165" s="29"/>
      <c r="B165" s="163"/>
      <c r="C165" s="179" t="s">
        <v>7</v>
      </c>
      <c r="D165" s="179" t="s">
        <v>170</v>
      </c>
      <c r="E165" s="180" t="s">
        <v>522</v>
      </c>
      <c r="F165" s="181" t="s">
        <v>523</v>
      </c>
      <c r="G165" s="182" t="s">
        <v>157</v>
      </c>
      <c r="H165" s="183">
        <v>2</v>
      </c>
      <c r="I165" s="184"/>
      <c r="J165" s="183">
        <f>ROUND(I165*H165,3)</f>
        <v>0</v>
      </c>
      <c r="K165" s="185"/>
      <c r="L165" s="30"/>
      <c r="M165" s="186" t="s">
        <v>1</v>
      </c>
      <c r="N165" s="187" t="s">
        <v>44</v>
      </c>
      <c r="O165" s="55"/>
      <c r="P165" s="174">
        <f>O165*H165</f>
        <v>0</v>
      </c>
      <c r="Q165" s="174">
        <v>0</v>
      </c>
      <c r="R165" s="174">
        <f>Q165*H165</f>
        <v>0</v>
      </c>
      <c r="S165" s="174">
        <v>0</v>
      </c>
      <c r="T165" s="175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207</v>
      </c>
      <c r="AT165" s="176" t="s">
        <v>170</v>
      </c>
      <c r="AU165" s="176" t="s">
        <v>94</v>
      </c>
      <c r="AY165" s="14" t="s">
        <v>143</v>
      </c>
      <c r="BE165" s="177">
        <f>IF(N165="základná",J165,0)</f>
        <v>0</v>
      </c>
      <c r="BF165" s="177">
        <f>IF(N165="znížená",J165,0)</f>
        <v>0</v>
      </c>
      <c r="BG165" s="177">
        <f>IF(N165="zákl. prenesená",J165,0)</f>
        <v>0</v>
      </c>
      <c r="BH165" s="177">
        <f>IF(N165="zníž. prenesená",J165,0)</f>
        <v>0</v>
      </c>
      <c r="BI165" s="177">
        <f>IF(N165="nulová",J165,0)</f>
        <v>0</v>
      </c>
      <c r="BJ165" s="14" t="s">
        <v>90</v>
      </c>
      <c r="BK165" s="178">
        <f>ROUND(I165*H165,3)</f>
        <v>0</v>
      </c>
      <c r="BL165" s="14" t="s">
        <v>207</v>
      </c>
      <c r="BM165" s="176" t="s">
        <v>524</v>
      </c>
    </row>
    <row r="166" spans="1:65" s="12" customFormat="1" ht="22.9" customHeight="1">
      <c r="B166" s="150"/>
      <c r="D166" s="151" t="s">
        <v>77</v>
      </c>
      <c r="E166" s="161" t="s">
        <v>342</v>
      </c>
      <c r="F166" s="161" t="s">
        <v>343</v>
      </c>
      <c r="I166" s="153"/>
      <c r="J166" s="162">
        <f>BK166</f>
        <v>0</v>
      </c>
      <c r="L166" s="150"/>
      <c r="M166" s="155"/>
      <c r="N166" s="156"/>
      <c r="O166" s="156"/>
      <c r="P166" s="157">
        <f>P167</f>
        <v>0</v>
      </c>
      <c r="Q166" s="156"/>
      <c r="R166" s="157">
        <f>R167</f>
        <v>8.0654999999999998E-3</v>
      </c>
      <c r="S166" s="156"/>
      <c r="T166" s="158">
        <f>T167</f>
        <v>0</v>
      </c>
      <c r="AR166" s="151" t="s">
        <v>90</v>
      </c>
      <c r="AT166" s="159" t="s">
        <v>77</v>
      </c>
      <c r="AU166" s="159" t="s">
        <v>85</v>
      </c>
      <c r="AY166" s="151" t="s">
        <v>143</v>
      </c>
      <c r="BK166" s="160">
        <f>BK167</f>
        <v>0</v>
      </c>
    </row>
    <row r="167" spans="1:65" s="12" customFormat="1" ht="20.85" customHeight="1">
      <c r="B167" s="150"/>
      <c r="D167" s="151" t="s">
        <v>77</v>
      </c>
      <c r="E167" s="161" t="s">
        <v>525</v>
      </c>
      <c r="F167" s="161" t="s">
        <v>526</v>
      </c>
      <c r="I167" s="153"/>
      <c r="J167" s="162">
        <f>BK167</f>
        <v>0</v>
      </c>
      <c r="L167" s="150"/>
      <c r="M167" s="155"/>
      <c r="N167" s="156"/>
      <c r="O167" s="156"/>
      <c r="P167" s="157">
        <f>SUM(P168:P170)</f>
        <v>0</v>
      </c>
      <c r="Q167" s="156"/>
      <c r="R167" s="157">
        <f>SUM(R168:R170)</f>
        <v>8.0654999999999998E-3</v>
      </c>
      <c r="S167" s="156"/>
      <c r="T167" s="158">
        <f>SUM(T168:T170)</f>
        <v>0</v>
      </c>
      <c r="AR167" s="151" t="s">
        <v>90</v>
      </c>
      <c r="AT167" s="159" t="s">
        <v>77</v>
      </c>
      <c r="AU167" s="159" t="s">
        <v>90</v>
      </c>
      <c r="AY167" s="151" t="s">
        <v>143</v>
      </c>
      <c r="BK167" s="160">
        <f>SUM(BK168:BK170)</f>
        <v>0</v>
      </c>
    </row>
    <row r="168" spans="1:65" s="2" customFormat="1" ht="21.75" customHeight="1">
      <c r="A168" s="29"/>
      <c r="B168" s="163"/>
      <c r="C168" s="179" t="s">
        <v>227</v>
      </c>
      <c r="D168" s="179" t="s">
        <v>170</v>
      </c>
      <c r="E168" s="180" t="s">
        <v>527</v>
      </c>
      <c r="F168" s="181" t="s">
        <v>528</v>
      </c>
      <c r="G168" s="182" t="s">
        <v>173</v>
      </c>
      <c r="H168" s="183">
        <v>21.225000000000001</v>
      </c>
      <c r="I168" s="184"/>
      <c r="J168" s="183">
        <f>ROUND(I168*H168,3)</f>
        <v>0</v>
      </c>
      <c r="K168" s="185"/>
      <c r="L168" s="30"/>
      <c r="M168" s="186" t="s">
        <v>1</v>
      </c>
      <c r="N168" s="187" t="s">
        <v>44</v>
      </c>
      <c r="O168" s="55"/>
      <c r="P168" s="174">
        <f>O168*H168</f>
        <v>0</v>
      </c>
      <c r="Q168" s="174">
        <v>2.3000000000000001E-4</v>
      </c>
      <c r="R168" s="174">
        <f>Q168*H168</f>
        <v>4.8817500000000007E-3</v>
      </c>
      <c r="S168" s="174">
        <v>0</v>
      </c>
      <c r="T168" s="175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6" t="s">
        <v>207</v>
      </c>
      <c r="AT168" s="176" t="s">
        <v>170</v>
      </c>
      <c r="AU168" s="176" t="s">
        <v>94</v>
      </c>
      <c r="AY168" s="14" t="s">
        <v>143</v>
      </c>
      <c r="BE168" s="177">
        <f>IF(N168="základná",J168,0)</f>
        <v>0</v>
      </c>
      <c r="BF168" s="177">
        <f>IF(N168="znížená",J168,0)</f>
        <v>0</v>
      </c>
      <c r="BG168" s="177">
        <f>IF(N168="zákl. prenesená",J168,0)</f>
        <v>0</v>
      </c>
      <c r="BH168" s="177">
        <f>IF(N168="zníž. prenesená",J168,0)</f>
        <v>0</v>
      </c>
      <c r="BI168" s="177">
        <f>IF(N168="nulová",J168,0)</f>
        <v>0</v>
      </c>
      <c r="BJ168" s="14" t="s">
        <v>90</v>
      </c>
      <c r="BK168" s="178">
        <f>ROUND(I168*H168,3)</f>
        <v>0</v>
      </c>
      <c r="BL168" s="14" t="s">
        <v>207</v>
      </c>
      <c r="BM168" s="176" t="s">
        <v>529</v>
      </c>
    </row>
    <row r="169" spans="1:65" s="2" customFormat="1" ht="21.75" customHeight="1">
      <c r="A169" s="29"/>
      <c r="B169" s="163"/>
      <c r="C169" s="179" t="s">
        <v>231</v>
      </c>
      <c r="D169" s="179" t="s">
        <v>170</v>
      </c>
      <c r="E169" s="180" t="s">
        <v>530</v>
      </c>
      <c r="F169" s="181" t="s">
        <v>531</v>
      </c>
      <c r="G169" s="182" t="s">
        <v>173</v>
      </c>
      <c r="H169" s="183">
        <v>21.225000000000001</v>
      </c>
      <c r="I169" s="184"/>
      <c r="J169" s="183">
        <f>ROUND(I169*H169,3)</f>
        <v>0</v>
      </c>
      <c r="K169" s="185"/>
      <c r="L169" s="30"/>
      <c r="M169" s="186" t="s">
        <v>1</v>
      </c>
      <c r="N169" s="187" t="s">
        <v>44</v>
      </c>
      <c r="O169" s="55"/>
      <c r="P169" s="174">
        <f>O169*H169</f>
        <v>0</v>
      </c>
      <c r="Q169" s="174">
        <v>1.4999999999999999E-4</v>
      </c>
      <c r="R169" s="174">
        <f>Q169*H169</f>
        <v>3.1837499999999999E-3</v>
      </c>
      <c r="S169" s="174">
        <v>0</v>
      </c>
      <c r="T169" s="175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6" t="s">
        <v>207</v>
      </c>
      <c r="AT169" s="176" t="s">
        <v>170</v>
      </c>
      <c r="AU169" s="176" t="s">
        <v>94</v>
      </c>
      <c r="AY169" s="14" t="s">
        <v>143</v>
      </c>
      <c r="BE169" s="177">
        <f>IF(N169="základná",J169,0)</f>
        <v>0</v>
      </c>
      <c r="BF169" s="177">
        <f>IF(N169="znížená",J169,0)</f>
        <v>0</v>
      </c>
      <c r="BG169" s="177">
        <f>IF(N169="zákl. prenesená",J169,0)</f>
        <v>0</v>
      </c>
      <c r="BH169" s="177">
        <f>IF(N169="zníž. prenesená",J169,0)</f>
        <v>0</v>
      </c>
      <c r="BI169" s="177">
        <f>IF(N169="nulová",J169,0)</f>
        <v>0</v>
      </c>
      <c r="BJ169" s="14" t="s">
        <v>90</v>
      </c>
      <c r="BK169" s="178">
        <f>ROUND(I169*H169,3)</f>
        <v>0</v>
      </c>
      <c r="BL169" s="14" t="s">
        <v>207</v>
      </c>
      <c r="BM169" s="176" t="s">
        <v>532</v>
      </c>
    </row>
    <row r="170" spans="1:65" s="2" customFormat="1" ht="21.75" customHeight="1">
      <c r="A170" s="29"/>
      <c r="B170" s="163"/>
      <c r="C170" s="179" t="s">
        <v>235</v>
      </c>
      <c r="D170" s="179" t="s">
        <v>170</v>
      </c>
      <c r="E170" s="180" t="s">
        <v>533</v>
      </c>
      <c r="F170" s="181" t="s">
        <v>534</v>
      </c>
      <c r="G170" s="182" t="s">
        <v>173</v>
      </c>
      <c r="H170" s="183">
        <v>21.225000000000001</v>
      </c>
      <c r="I170" s="184"/>
      <c r="J170" s="183">
        <f>ROUND(I170*H170,3)</f>
        <v>0</v>
      </c>
      <c r="K170" s="185"/>
      <c r="L170" s="30"/>
      <c r="M170" s="186" t="s">
        <v>1</v>
      </c>
      <c r="N170" s="187" t="s">
        <v>44</v>
      </c>
      <c r="O170" s="55"/>
      <c r="P170" s="174">
        <f>O170*H170</f>
        <v>0</v>
      </c>
      <c r="Q170" s="174">
        <v>0</v>
      </c>
      <c r="R170" s="174">
        <f>Q170*H170</f>
        <v>0</v>
      </c>
      <c r="S170" s="174">
        <v>0</v>
      </c>
      <c r="T170" s="175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6" t="s">
        <v>207</v>
      </c>
      <c r="AT170" s="176" t="s">
        <v>170</v>
      </c>
      <c r="AU170" s="176" t="s">
        <v>94</v>
      </c>
      <c r="AY170" s="14" t="s">
        <v>143</v>
      </c>
      <c r="BE170" s="177">
        <f>IF(N170="základná",J170,0)</f>
        <v>0</v>
      </c>
      <c r="BF170" s="177">
        <f>IF(N170="znížená",J170,0)</f>
        <v>0</v>
      </c>
      <c r="BG170" s="177">
        <f>IF(N170="zákl. prenesená",J170,0)</f>
        <v>0</v>
      </c>
      <c r="BH170" s="177">
        <f>IF(N170="zníž. prenesená",J170,0)</f>
        <v>0</v>
      </c>
      <c r="BI170" s="177">
        <f>IF(N170="nulová",J170,0)</f>
        <v>0</v>
      </c>
      <c r="BJ170" s="14" t="s">
        <v>90</v>
      </c>
      <c r="BK170" s="178">
        <f>ROUND(I170*H170,3)</f>
        <v>0</v>
      </c>
      <c r="BL170" s="14" t="s">
        <v>207</v>
      </c>
      <c r="BM170" s="176" t="s">
        <v>535</v>
      </c>
    </row>
    <row r="171" spans="1:65" s="12" customFormat="1" ht="25.9" customHeight="1">
      <c r="B171" s="150"/>
      <c r="D171" s="151" t="s">
        <v>77</v>
      </c>
      <c r="E171" s="152" t="s">
        <v>146</v>
      </c>
      <c r="F171" s="152" t="s">
        <v>536</v>
      </c>
      <c r="I171" s="153"/>
      <c r="J171" s="154">
        <f>BK171</f>
        <v>0</v>
      </c>
      <c r="L171" s="150"/>
      <c r="M171" s="155"/>
      <c r="N171" s="156"/>
      <c r="O171" s="156"/>
      <c r="P171" s="157">
        <f>P172+P179</f>
        <v>0</v>
      </c>
      <c r="Q171" s="156"/>
      <c r="R171" s="157">
        <f>R172+R179</f>
        <v>2.0000000000000001E-4</v>
      </c>
      <c r="S171" s="156"/>
      <c r="T171" s="158">
        <f>T172+T179</f>
        <v>0</v>
      </c>
      <c r="AR171" s="151" t="s">
        <v>94</v>
      </c>
      <c r="AT171" s="159" t="s">
        <v>77</v>
      </c>
      <c r="AU171" s="159" t="s">
        <v>78</v>
      </c>
      <c r="AY171" s="151" t="s">
        <v>143</v>
      </c>
      <c r="BK171" s="160">
        <f>BK172+BK179</f>
        <v>0</v>
      </c>
    </row>
    <row r="172" spans="1:65" s="12" customFormat="1" ht="22.9" customHeight="1">
      <c r="B172" s="150"/>
      <c r="D172" s="151" t="s">
        <v>77</v>
      </c>
      <c r="E172" s="161" t="s">
        <v>537</v>
      </c>
      <c r="F172" s="161" t="s">
        <v>538</v>
      </c>
      <c r="I172" s="153"/>
      <c r="J172" s="162">
        <f>BK172</f>
        <v>0</v>
      </c>
      <c r="L172" s="150"/>
      <c r="M172" s="155"/>
      <c r="N172" s="156"/>
      <c r="O172" s="156"/>
      <c r="P172" s="157">
        <f>SUM(P173:P178)</f>
        <v>0</v>
      </c>
      <c r="Q172" s="156"/>
      <c r="R172" s="157">
        <f>SUM(R173:R178)</f>
        <v>0</v>
      </c>
      <c r="S172" s="156"/>
      <c r="T172" s="158">
        <f>SUM(T173:T178)</f>
        <v>0</v>
      </c>
      <c r="AR172" s="151" t="s">
        <v>94</v>
      </c>
      <c r="AT172" s="159" t="s">
        <v>77</v>
      </c>
      <c r="AU172" s="159" t="s">
        <v>85</v>
      </c>
      <c r="AY172" s="151" t="s">
        <v>143</v>
      </c>
      <c r="BK172" s="160">
        <f>SUM(BK173:BK178)</f>
        <v>0</v>
      </c>
    </row>
    <row r="173" spans="1:65" s="2" customFormat="1" ht="16.5" customHeight="1">
      <c r="A173" s="29"/>
      <c r="B173" s="163"/>
      <c r="C173" s="179" t="s">
        <v>239</v>
      </c>
      <c r="D173" s="179" t="s">
        <v>170</v>
      </c>
      <c r="E173" s="180" t="s">
        <v>539</v>
      </c>
      <c r="F173" s="181" t="s">
        <v>540</v>
      </c>
      <c r="G173" s="182" t="s">
        <v>157</v>
      </c>
      <c r="H173" s="183">
        <v>6</v>
      </c>
      <c r="I173" s="184"/>
      <c r="J173" s="183">
        <f t="shared" ref="J173:J178" si="10">ROUND(I173*H173,3)</f>
        <v>0</v>
      </c>
      <c r="K173" s="185"/>
      <c r="L173" s="30"/>
      <c r="M173" s="186" t="s">
        <v>1</v>
      </c>
      <c r="N173" s="187" t="s">
        <v>44</v>
      </c>
      <c r="O173" s="55"/>
      <c r="P173" s="174">
        <f t="shared" ref="P173:P178" si="11">O173*H173</f>
        <v>0</v>
      </c>
      <c r="Q173" s="174">
        <v>0</v>
      </c>
      <c r="R173" s="174">
        <f t="shared" ref="R173:R178" si="12">Q173*H173</f>
        <v>0</v>
      </c>
      <c r="S173" s="174">
        <v>0</v>
      </c>
      <c r="T173" s="175">
        <f t="shared" ref="T173:T178" si="13"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6" t="s">
        <v>541</v>
      </c>
      <c r="AT173" s="176" t="s">
        <v>170</v>
      </c>
      <c r="AU173" s="176" t="s">
        <v>90</v>
      </c>
      <c r="AY173" s="14" t="s">
        <v>143</v>
      </c>
      <c r="BE173" s="177">
        <f t="shared" ref="BE173:BE178" si="14">IF(N173="základná",J173,0)</f>
        <v>0</v>
      </c>
      <c r="BF173" s="177">
        <f t="shared" ref="BF173:BF178" si="15">IF(N173="znížená",J173,0)</f>
        <v>0</v>
      </c>
      <c r="BG173" s="177">
        <f t="shared" ref="BG173:BG178" si="16">IF(N173="zákl. prenesená",J173,0)</f>
        <v>0</v>
      </c>
      <c r="BH173" s="177">
        <f t="shared" ref="BH173:BH178" si="17">IF(N173="zníž. prenesená",J173,0)</f>
        <v>0</v>
      </c>
      <c r="BI173" s="177">
        <f t="shared" ref="BI173:BI178" si="18">IF(N173="nulová",J173,0)</f>
        <v>0</v>
      </c>
      <c r="BJ173" s="14" t="s">
        <v>90</v>
      </c>
      <c r="BK173" s="178">
        <f t="shared" ref="BK173:BK178" si="19">ROUND(I173*H173,3)</f>
        <v>0</v>
      </c>
      <c r="BL173" s="14" t="s">
        <v>541</v>
      </c>
      <c r="BM173" s="176" t="s">
        <v>542</v>
      </c>
    </row>
    <row r="174" spans="1:65" s="2" customFormat="1" ht="16.5" customHeight="1">
      <c r="A174" s="29"/>
      <c r="B174" s="163"/>
      <c r="C174" s="179" t="s">
        <v>243</v>
      </c>
      <c r="D174" s="179" t="s">
        <v>170</v>
      </c>
      <c r="E174" s="180" t="s">
        <v>543</v>
      </c>
      <c r="F174" s="181" t="s">
        <v>544</v>
      </c>
      <c r="G174" s="182" t="s">
        <v>157</v>
      </c>
      <c r="H174" s="183">
        <v>6</v>
      </c>
      <c r="I174" s="184"/>
      <c r="J174" s="183">
        <f t="shared" si="10"/>
        <v>0</v>
      </c>
      <c r="K174" s="185"/>
      <c r="L174" s="30"/>
      <c r="M174" s="186" t="s">
        <v>1</v>
      </c>
      <c r="N174" s="187" t="s">
        <v>44</v>
      </c>
      <c r="O174" s="55"/>
      <c r="P174" s="174">
        <f t="shared" si="11"/>
        <v>0</v>
      </c>
      <c r="Q174" s="174">
        <v>0</v>
      </c>
      <c r="R174" s="174">
        <f t="shared" si="12"/>
        <v>0</v>
      </c>
      <c r="S174" s="174">
        <v>0</v>
      </c>
      <c r="T174" s="175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6" t="s">
        <v>541</v>
      </c>
      <c r="AT174" s="176" t="s">
        <v>170</v>
      </c>
      <c r="AU174" s="176" t="s">
        <v>90</v>
      </c>
      <c r="AY174" s="14" t="s">
        <v>143</v>
      </c>
      <c r="BE174" s="177">
        <f t="shared" si="14"/>
        <v>0</v>
      </c>
      <c r="BF174" s="177">
        <f t="shared" si="15"/>
        <v>0</v>
      </c>
      <c r="BG174" s="177">
        <f t="shared" si="16"/>
        <v>0</v>
      </c>
      <c r="BH174" s="177">
        <f t="shared" si="17"/>
        <v>0</v>
      </c>
      <c r="BI174" s="177">
        <f t="shared" si="18"/>
        <v>0</v>
      </c>
      <c r="BJ174" s="14" t="s">
        <v>90</v>
      </c>
      <c r="BK174" s="178">
        <f t="shared" si="19"/>
        <v>0</v>
      </c>
      <c r="BL174" s="14" t="s">
        <v>541</v>
      </c>
      <c r="BM174" s="176" t="s">
        <v>545</v>
      </c>
    </row>
    <row r="175" spans="1:65" s="2" customFormat="1" ht="16.5" customHeight="1">
      <c r="A175" s="29"/>
      <c r="B175" s="163"/>
      <c r="C175" s="179" t="s">
        <v>247</v>
      </c>
      <c r="D175" s="179" t="s">
        <v>170</v>
      </c>
      <c r="E175" s="180" t="s">
        <v>546</v>
      </c>
      <c r="F175" s="181" t="s">
        <v>547</v>
      </c>
      <c r="G175" s="182" t="s">
        <v>157</v>
      </c>
      <c r="H175" s="183">
        <v>3</v>
      </c>
      <c r="I175" s="184"/>
      <c r="J175" s="183">
        <f t="shared" si="10"/>
        <v>0</v>
      </c>
      <c r="K175" s="185"/>
      <c r="L175" s="30"/>
      <c r="M175" s="186" t="s">
        <v>1</v>
      </c>
      <c r="N175" s="187" t="s">
        <v>44</v>
      </c>
      <c r="O175" s="55"/>
      <c r="P175" s="174">
        <f t="shared" si="11"/>
        <v>0</v>
      </c>
      <c r="Q175" s="174">
        <v>0</v>
      </c>
      <c r="R175" s="174">
        <f t="shared" si="12"/>
        <v>0</v>
      </c>
      <c r="S175" s="174">
        <v>0</v>
      </c>
      <c r="T175" s="175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6" t="s">
        <v>541</v>
      </c>
      <c r="AT175" s="176" t="s">
        <v>170</v>
      </c>
      <c r="AU175" s="176" t="s">
        <v>90</v>
      </c>
      <c r="AY175" s="14" t="s">
        <v>143</v>
      </c>
      <c r="BE175" s="177">
        <f t="shared" si="14"/>
        <v>0</v>
      </c>
      <c r="BF175" s="177">
        <f t="shared" si="15"/>
        <v>0</v>
      </c>
      <c r="BG175" s="177">
        <f t="shared" si="16"/>
        <v>0</v>
      </c>
      <c r="BH175" s="177">
        <f t="shared" si="17"/>
        <v>0</v>
      </c>
      <c r="BI175" s="177">
        <f t="shared" si="18"/>
        <v>0</v>
      </c>
      <c r="BJ175" s="14" t="s">
        <v>90</v>
      </c>
      <c r="BK175" s="178">
        <f t="shared" si="19"/>
        <v>0</v>
      </c>
      <c r="BL175" s="14" t="s">
        <v>541</v>
      </c>
      <c r="BM175" s="176" t="s">
        <v>548</v>
      </c>
    </row>
    <row r="176" spans="1:65" s="2" customFormat="1" ht="16.5" customHeight="1">
      <c r="A176" s="29"/>
      <c r="B176" s="163"/>
      <c r="C176" s="179" t="s">
        <v>251</v>
      </c>
      <c r="D176" s="179" t="s">
        <v>170</v>
      </c>
      <c r="E176" s="180" t="s">
        <v>549</v>
      </c>
      <c r="F176" s="181" t="s">
        <v>550</v>
      </c>
      <c r="G176" s="182" t="s">
        <v>157</v>
      </c>
      <c r="H176" s="183">
        <v>3</v>
      </c>
      <c r="I176" s="184"/>
      <c r="J176" s="183">
        <f t="shared" si="10"/>
        <v>0</v>
      </c>
      <c r="K176" s="185"/>
      <c r="L176" s="30"/>
      <c r="M176" s="186" t="s">
        <v>1</v>
      </c>
      <c r="N176" s="187" t="s">
        <v>44</v>
      </c>
      <c r="O176" s="55"/>
      <c r="P176" s="174">
        <f t="shared" si="11"/>
        <v>0</v>
      </c>
      <c r="Q176" s="174">
        <v>0</v>
      </c>
      <c r="R176" s="174">
        <f t="shared" si="12"/>
        <v>0</v>
      </c>
      <c r="S176" s="174">
        <v>0</v>
      </c>
      <c r="T176" s="175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6" t="s">
        <v>541</v>
      </c>
      <c r="AT176" s="176" t="s">
        <v>170</v>
      </c>
      <c r="AU176" s="176" t="s">
        <v>90</v>
      </c>
      <c r="AY176" s="14" t="s">
        <v>143</v>
      </c>
      <c r="BE176" s="177">
        <f t="shared" si="14"/>
        <v>0</v>
      </c>
      <c r="BF176" s="177">
        <f t="shared" si="15"/>
        <v>0</v>
      </c>
      <c r="BG176" s="177">
        <f t="shared" si="16"/>
        <v>0</v>
      </c>
      <c r="BH176" s="177">
        <f t="shared" si="17"/>
        <v>0</v>
      </c>
      <c r="BI176" s="177">
        <f t="shared" si="18"/>
        <v>0</v>
      </c>
      <c r="BJ176" s="14" t="s">
        <v>90</v>
      </c>
      <c r="BK176" s="178">
        <f t="shared" si="19"/>
        <v>0</v>
      </c>
      <c r="BL176" s="14" t="s">
        <v>541</v>
      </c>
      <c r="BM176" s="176" t="s">
        <v>551</v>
      </c>
    </row>
    <row r="177" spans="1:65" s="2" customFormat="1" ht="21.75" customHeight="1">
      <c r="A177" s="29"/>
      <c r="B177" s="163"/>
      <c r="C177" s="179" t="s">
        <v>257</v>
      </c>
      <c r="D177" s="179" t="s">
        <v>170</v>
      </c>
      <c r="E177" s="180" t="s">
        <v>552</v>
      </c>
      <c r="F177" s="181" t="s">
        <v>553</v>
      </c>
      <c r="G177" s="182" t="s">
        <v>149</v>
      </c>
      <c r="H177" s="183">
        <v>50</v>
      </c>
      <c r="I177" s="184"/>
      <c r="J177" s="183">
        <f t="shared" si="10"/>
        <v>0</v>
      </c>
      <c r="K177" s="185"/>
      <c r="L177" s="30"/>
      <c r="M177" s="186" t="s">
        <v>1</v>
      </c>
      <c r="N177" s="187" t="s">
        <v>44</v>
      </c>
      <c r="O177" s="55"/>
      <c r="P177" s="174">
        <f t="shared" si="11"/>
        <v>0</v>
      </c>
      <c r="Q177" s="174">
        <v>0</v>
      </c>
      <c r="R177" s="174">
        <f t="shared" si="12"/>
        <v>0</v>
      </c>
      <c r="S177" s="174">
        <v>0</v>
      </c>
      <c r="T177" s="175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6" t="s">
        <v>541</v>
      </c>
      <c r="AT177" s="176" t="s">
        <v>170</v>
      </c>
      <c r="AU177" s="176" t="s">
        <v>90</v>
      </c>
      <c r="AY177" s="14" t="s">
        <v>143</v>
      </c>
      <c r="BE177" s="177">
        <f t="shared" si="14"/>
        <v>0</v>
      </c>
      <c r="BF177" s="177">
        <f t="shared" si="15"/>
        <v>0</v>
      </c>
      <c r="BG177" s="177">
        <f t="shared" si="16"/>
        <v>0</v>
      </c>
      <c r="BH177" s="177">
        <f t="shared" si="17"/>
        <v>0</v>
      </c>
      <c r="BI177" s="177">
        <f t="shared" si="18"/>
        <v>0</v>
      </c>
      <c r="BJ177" s="14" t="s">
        <v>90</v>
      </c>
      <c r="BK177" s="178">
        <f t="shared" si="19"/>
        <v>0</v>
      </c>
      <c r="BL177" s="14" t="s">
        <v>541</v>
      </c>
      <c r="BM177" s="176" t="s">
        <v>554</v>
      </c>
    </row>
    <row r="178" spans="1:65" s="2" customFormat="1" ht="33" customHeight="1">
      <c r="A178" s="29"/>
      <c r="B178" s="163"/>
      <c r="C178" s="179" t="s">
        <v>429</v>
      </c>
      <c r="D178" s="179" t="s">
        <v>170</v>
      </c>
      <c r="E178" s="180" t="s">
        <v>555</v>
      </c>
      <c r="F178" s="181" t="s">
        <v>556</v>
      </c>
      <c r="G178" s="182" t="s">
        <v>557</v>
      </c>
      <c r="H178" s="183">
        <v>1</v>
      </c>
      <c r="I178" s="184"/>
      <c r="J178" s="183">
        <f t="shared" si="10"/>
        <v>0</v>
      </c>
      <c r="K178" s="185"/>
      <c r="L178" s="30"/>
      <c r="M178" s="186" t="s">
        <v>1</v>
      </c>
      <c r="N178" s="187" t="s">
        <v>44</v>
      </c>
      <c r="O178" s="55"/>
      <c r="P178" s="174">
        <f t="shared" si="11"/>
        <v>0</v>
      </c>
      <c r="Q178" s="174">
        <v>0</v>
      </c>
      <c r="R178" s="174">
        <f t="shared" si="12"/>
        <v>0</v>
      </c>
      <c r="S178" s="174">
        <v>0</v>
      </c>
      <c r="T178" s="175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6" t="s">
        <v>541</v>
      </c>
      <c r="AT178" s="176" t="s">
        <v>170</v>
      </c>
      <c r="AU178" s="176" t="s">
        <v>90</v>
      </c>
      <c r="AY178" s="14" t="s">
        <v>143</v>
      </c>
      <c r="BE178" s="177">
        <f t="shared" si="14"/>
        <v>0</v>
      </c>
      <c r="BF178" s="177">
        <f t="shared" si="15"/>
        <v>0</v>
      </c>
      <c r="BG178" s="177">
        <f t="shared" si="16"/>
        <v>0</v>
      </c>
      <c r="BH178" s="177">
        <f t="shared" si="17"/>
        <v>0</v>
      </c>
      <c r="BI178" s="177">
        <f t="shared" si="18"/>
        <v>0</v>
      </c>
      <c r="BJ178" s="14" t="s">
        <v>90</v>
      </c>
      <c r="BK178" s="178">
        <f t="shared" si="19"/>
        <v>0</v>
      </c>
      <c r="BL178" s="14" t="s">
        <v>541</v>
      </c>
      <c r="BM178" s="176" t="s">
        <v>558</v>
      </c>
    </row>
    <row r="179" spans="1:65" s="12" customFormat="1" ht="22.9" customHeight="1">
      <c r="B179" s="150"/>
      <c r="D179" s="151" t="s">
        <v>77</v>
      </c>
      <c r="E179" s="161" t="s">
        <v>559</v>
      </c>
      <c r="F179" s="161" t="s">
        <v>560</v>
      </c>
      <c r="I179" s="153"/>
      <c r="J179" s="162">
        <f>BK179</f>
        <v>0</v>
      </c>
      <c r="L179" s="150"/>
      <c r="M179" s="155"/>
      <c r="N179" s="156"/>
      <c r="O179" s="156"/>
      <c r="P179" s="157">
        <f>SUM(P180:P183)</f>
        <v>0</v>
      </c>
      <c r="Q179" s="156"/>
      <c r="R179" s="157">
        <f>SUM(R180:R183)</f>
        <v>2.0000000000000001E-4</v>
      </c>
      <c r="S179" s="156"/>
      <c r="T179" s="158">
        <f>SUM(T180:T183)</f>
        <v>0</v>
      </c>
      <c r="AR179" s="151" t="s">
        <v>94</v>
      </c>
      <c r="AT179" s="159" t="s">
        <v>77</v>
      </c>
      <c r="AU179" s="159" t="s">
        <v>85</v>
      </c>
      <c r="AY179" s="151" t="s">
        <v>143</v>
      </c>
      <c r="BK179" s="160">
        <f>SUM(BK180:BK183)</f>
        <v>0</v>
      </c>
    </row>
    <row r="180" spans="1:65" s="2" customFormat="1" ht="21.75" customHeight="1">
      <c r="A180" s="29"/>
      <c r="B180" s="163"/>
      <c r="C180" s="179" t="s">
        <v>433</v>
      </c>
      <c r="D180" s="179" t="s">
        <v>170</v>
      </c>
      <c r="E180" s="180" t="s">
        <v>561</v>
      </c>
      <c r="F180" s="181" t="s">
        <v>562</v>
      </c>
      <c r="G180" s="182" t="s">
        <v>157</v>
      </c>
      <c r="H180" s="183">
        <v>1</v>
      </c>
      <c r="I180" s="184"/>
      <c r="J180" s="183">
        <f>ROUND(I180*H180,3)</f>
        <v>0</v>
      </c>
      <c r="K180" s="185"/>
      <c r="L180" s="30"/>
      <c r="M180" s="186" t="s">
        <v>1</v>
      </c>
      <c r="N180" s="187" t="s">
        <v>44</v>
      </c>
      <c r="O180" s="55"/>
      <c r="P180" s="174">
        <f>O180*H180</f>
        <v>0</v>
      </c>
      <c r="Q180" s="174">
        <v>0</v>
      </c>
      <c r="R180" s="174">
        <f>Q180*H180</f>
        <v>0</v>
      </c>
      <c r="S180" s="174">
        <v>0</v>
      </c>
      <c r="T180" s="175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6" t="s">
        <v>541</v>
      </c>
      <c r="AT180" s="176" t="s">
        <v>170</v>
      </c>
      <c r="AU180" s="176" t="s">
        <v>90</v>
      </c>
      <c r="AY180" s="14" t="s">
        <v>143</v>
      </c>
      <c r="BE180" s="177">
        <f>IF(N180="základná",J180,0)</f>
        <v>0</v>
      </c>
      <c r="BF180" s="177">
        <f>IF(N180="znížená",J180,0)</f>
        <v>0</v>
      </c>
      <c r="BG180" s="177">
        <f>IF(N180="zákl. prenesená",J180,0)</f>
        <v>0</v>
      </c>
      <c r="BH180" s="177">
        <f>IF(N180="zníž. prenesená",J180,0)</f>
        <v>0</v>
      </c>
      <c r="BI180" s="177">
        <f>IF(N180="nulová",J180,0)</f>
        <v>0</v>
      </c>
      <c r="BJ180" s="14" t="s">
        <v>90</v>
      </c>
      <c r="BK180" s="178">
        <f>ROUND(I180*H180,3)</f>
        <v>0</v>
      </c>
      <c r="BL180" s="14" t="s">
        <v>541</v>
      </c>
      <c r="BM180" s="176" t="s">
        <v>563</v>
      </c>
    </row>
    <row r="181" spans="1:65" s="2" customFormat="1" ht="16.5" customHeight="1">
      <c r="A181" s="29"/>
      <c r="B181" s="163"/>
      <c r="C181" s="179" t="s">
        <v>437</v>
      </c>
      <c r="D181" s="179" t="s">
        <v>170</v>
      </c>
      <c r="E181" s="180" t="s">
        <v>564</v>
      </c>
      <c r="F181" s="181" t="s">
        <v>565</v>
      </c>
      <c r="G181" s="182" t="s">
        <v>157</v>
      </c>
      <c r="H181" s="183">
        <v>1</v>
      </c>
      <c r="I181" s="184"/>
      <c r="J181" s="183">
        <f>ROUND(I181*H181,3)</f>
        <v>0</v>
      </c>
      <c r="K181" s="185"/>
      <c r="L181" s="30"/>
      <c r="M181" s="186" t="s">
        <v>1</v>
      </c>
      <c r="N181" s="187" t="s">
        <v>44</v>
      </c>
      <c r="O181" s="55"/>
      <c r="P181" s="174">
        <f>O181*H181</f>
        <v>0</v>
      </c>
      <c r="Q181" s="174">
        <v>0</v>
      </c>
      <c r="R181" s="174">
        <f>Q181*H181</f>
        <v>0</v>
      </c>
      <c r="S181" s="174">
        <v>0</v>
      </c>
      <c r="T181" s="175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6" t="s">
        <v>541</v>
      </c>
      <c r="AT181" s="176" t="s">
        <v>170</v>
      </c>
      <c r="AU181" s="176" t="s">
        <v>90</v>
      </c>
      <c r="AY181" s="14" t="s">
        <v>143</v>
      </c>
      <c r="BE181" s="177">
        <f>IF(N181="základná",J181,0)</f>
        <v>0</v>
      </c>
      <c r="BF181" s="177">
        <f>IF(N181="znížená",J181,0)</f>
        <v>0</v>
      </c>
      <c r="BG181" s="177">
        <f>IF(N181="zákl. prenesená",J181,0)</f>
        <v>0</v>
      </c>
      <c r="BH181" s="177">
        <f>IF(N181="zníž. prenesená",J181,0)</f>
        <v>0</v>
      </c>
      <c r="BI181" s="177">
        <f>IF(N181="nulová",J181,0)</f>
        <v>0</v>
      </c>
      <c r="BJ181" s="14" t="s">
        <v>90</v>
      </c>
      <c r="BK181" s="178">
        <f>ROUND(I181*H181,3)</f>
        <v>0</v>
      </c>
      <c r="BL181" s="14" t="s">
        <v>541</v>
      </c>
      <c r="BM181" s="176" t="s">
        <v>566</v>
      </c>
    </row>
    <row r="182" spans="1:65" s="2" customFormat="1" ht="21.75" customHeight="1">
      <c r="A182" s="29"/>
      <c r="B182" s="163"/>
      <c r="C182" s="179" t="s">
        <v>333</v>
      </c>
      <c r="D182" s="179" t="s">
        <v>170</v>
      </c>
      <c r="E182" s="180" t="s">
        <v>567</v>
      </c>
      <c r="F182" s="181" t="s">
        <v>568</v>
      </c>
      <c r="G182" s="182" t="s">
        <v>157</v>
      </c>
      <c r="H182" s="183">
        <v>4</v>
      </c>
      <c r="I182" s="184"/>
      <c r="J182" s="183">
        <f>ROUND(I182*H182,3)</f>
        <v>0</v>
      </c>
      <c r="K182" s="185"/>
      <c r="L182" s="30"/>
      <c r="M182" s="186" t="s">
        <v>1</v>
      </c>
      <c r="N182" s="187" t="s">
        <v>44</v>
      </c>
      <c r="O182" s="55"/>
      <c r="P182" s="174">
        <f>O182*H182</f>
        <v>0</v>
      </c>
      <c r="Q182" s="174">
        <v>5.0000000000000002E-5</v>
      </c>
      <c r="R182" s="174">
        <f>Q182*H182</f>
        <v>2.0000000000000001E-4</v>
      </c>
      <c r="S182" s="174">
        <v>0</v>
      </c>
      <c r="T182" s="175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6" t="s">
        <v>541</v>
      </c>
      <c r="AT182" s="176" t="s">
        <v>170</v>
      </c>
      <c r="AU182" s="176" t="s">
        <v>90</v>
      </c>
      <c r="AY182" s="14" t="s">
        <v>143</v>
      </c>
      <c r="BE182" s="177">
        <f>IF(N182="základná",J182,0)</f>
        <v>0</v>
      </c>
      <c r="BF182" s="177">
        <f>IF(N182="znížená",J182,0)</f>
        <v>0</v>
      </c>
      <c r="BG182" s="177">
        <f>IF(N182="zákl. prenesená",J182,0)</f>
        <v>0</v>
      </c>
      <c r="BH182" s="177">
        <f>IF(N182="zníž. prenesená",J182,0)</f>
        <v>0</v>
      </c>
      <c r="BI182" s="177">
        <f>IF(N182="nulová",J182,0)</f>
        <v>0</v>
      </c>
      <c r="BJ182" s="14" t="s">
        <v>90</v>
      </c>
      <c r="BK182" s="178">
        <f>ROUND(I182*H182,3)</f>
        <v>0</v>
      </c>
      <c r="BL182" s="14" t="s">
        <v>541</v>
      </c>
      <c r="BM182" s="176" t="s">
        <v>569</v>
      </c>
    </row>
    <row r="183" spans="1:65" s="2" customFormat="1" ht="21.75" customHeight="1">
      <c r="A183" s="29"/>
      <c r="B183" s="163"/>
      <c r="C183" s="179" t="s">
        <v>444</v>
      </c>
      <c r="D183" s="179" t="s">
        <v>170</v>
      </c>
      <c r="E183" s="180" t="s">
        <v>570</v>
      </c>
      <c r="F183" s="181" t="s">
        <v>571</v>
      </c>
      <c r="G183" s="182" t="s">
        <v>157</v>
      </c>
      <c r="H183" s="183">
        <v>4</v>
      </c>
      <c r="I183" s="184"/>
      <c r="J183" s="183">
        <f>ROUND(I183*H183,3)</f>
        <v>0</v>
      </c>
      <c r="K183" s="185"/>
      <c r="L183" s="30"/>
      <c r="M183" s="188" t="s">
        <v>1</v>
      </c>
      <c r="N183" s="189" t="s">
        <v>44</v>
      </c>
      <c r="O183" s="190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6" t="s">
        <v>541</v>
      </c>
      <c r="AT183" s="176" t="s">
        <v>170</v>
      </c>
      <c r="AU183" s="176" t="s">
        <v>90</v>
      </c>
      <c r="AY183" s="14" t="s">
        <v>143</v>
      </c>
      <c r="BE183" s="177">
        <f>IF(N183="základná",J183,0)</f>
        <v>0</v>
      </c>
      <c r="BF183" s="177">
        <f>IF(N183="znížená",J183,0)</f>
        <v>0</v>
      </c>
      <c r="BG183" s="177">
        <f>IF(N183="zákl. prenesená",J183,0)</f>
        <v>0</v>
      </c>
      <c r="BH183" s="177">
        <f>IF(N183="zníž. prenesená",J183,0)</f>
        <v>0</v>
      </c>
      <c r="BI183" s="177">
        <f>IF(N183="nulová",J183,0)</f>
        <v>0</v>
      </c>
      <c r="BJ183" s="14" t="s">
        <v>90</v>
      </c>
      <c r="BK183" s="178">
        <f>ROUND(I183*H183,3)</f>
        <v>0</v>
      </c>
      <c r="BL183" s="14" t="s">
        <v>541</v>
      </c>
      <c r="BM183" s="176" t="s">
        <v>572</v>
      </c>
    </row>
    <row r="184" spans="1:65" s="2" customFormat="1" ht="6.95" customHeight="1">
      <c r="A184" s="29"/>
      <c r="B184" s="44"/>
      <c r="C184" s="45"/>
      <c r="D184" s="45"/>
      <c r="E184" s="45"/>
      <c r="F184" s="45"/>
      <c r="G184" s="45"/>
      <c r="H184" s="45"/>
      <c r="I184" s="122"/>
      <c r="J184" s="45"/>
      <c r="K184" s="45"/>
      <c r="L184" s="30"/>
      <c r="M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</row>
  </sheetData>
  <autoFilter ref="C134:K183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A. - Zateplenie obvodovéh...</vt:lpstr>
      <vt:lpstr>B. - Výmena otvorových ko...</vt:lpstr>
      <vt:lpstr>C. - Rekonštrukcia a zate...</vt:lpstr>
      <vt:lpstr>D. - Ostatné stavebné práce</vt:lpstr>
      <vt:lpstr>'A. - Zateplenie obvodovéh...'!Názvy_tlače</vt:lpstr>
      <vt:lpstr>'B. - Výmena otvorových ko...'!Názvy_tlače</vt:lpstr>
      <vt:lpstr>'C. - Rekonštrukcia a zate...'!Názvy_tlače</vt:lpstr>
      <vt:lpstr>'D. - Ostatné stavebné práce'!Názvy_tlače</vt:lpstr>
      <vt:lpstr>'Rekapitulácia stavby'!Názvy_tlače</vt:lpstr>
      <vt:lpstr>'A. - Zateplenie obvodovéh...'!Oblasť_tlače</vt:lpstr>
      <vt:lpstr>'B. - Výmena otvorových ko...'!Oblasť_tlače</vt:lpstr>
      <vt:lpstr>'C. - Rekonštrukcia a zate...'!Oblasť_tlače</vt:lpstr>
      <vt:lpstr>'D. - Ostatné stavebné práce'!Oblasť_tlače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Nedeľa Rajmund</dc:creator>
  <cp:lastModifiedBy>LENOVO</cp:lastModifiedBy>
  <dcterms:created xsi:type="dcterms:W3CDTF">2020-04-20T06:08:51Z</dcterms:created>
  <dcterms:modified xsi:type="dcterms:W3CDTF">2020-04-20T12:16:54Z</dcterms:modified>
</cp:coreProperties>
</file>